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Friedrich Schiedel Fellowship\Kalkulation_allgemein\"/>
    </mc:Choice>
  </mc:AlternateContent>
  <bookViews>
    <workbookView xWindow="-28920" yWindow="-120" windowWidth="29040" windowHeight="15840" tabRatio="897"/>
  </bookViews>
  <sheets>
    <sheet name="Calculation" sheetId="10" r:id="rId1"/>
    <sheet name="Tabellengehälter" sheetId="3" state="hidden" r:id="rId2"/>
    <sheet name="Tabellengehälter_2025_1" sheetId="8" state="hidden" r:id="rId3"/>
    <sheet name="Example" sheetId="15" r:id="rId4"/>
    <sheet name="Stammdaten" sheetId="2" r:id="rId5"/>
    <sheet name="Tabellengehälter_2025" sheetId="9" r:id="rId6"/>
    <sheet name="Tabellengehälter_2026" sheetId="12" r:id="rId7"/>
    <sheet name="Stundensätze" sheetId="11" r:id="rId8"/>
  </sheets>
  <definedNames>
    <definedName name="Print_Area" localSheetId="0">Calculation!$A$1:$J$18</definedName>
    <definedName name="Print_Area" localSheetId="3">Example!$A$1:$J$18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8" i="15" l="1"/>
  <c r="M18" i="10"/>
  <c r="K18" i="15"/>
  <c r="J18" i="15"/>
  <c r="K18" i="10"/>
  <c r="L18" i="10"/>
  <c r="J18" i="10"/>
  <c r="F80" i="15"/>
  <c r="F66" i="15"/>
  <c r="F52" i="15"/>
  <c r="F48" i="15"/>
  <c r="F47" i="15"/>
  <c r="F46" i="15"/>
  <c r="F45" i="15"/>
  <c r="F44" i="15"/>
  <c r="F43" i="15"/>
  <c r="F42" i="15"/>
  <c r="F41" i="15"/>
  <c r="F40" i="15"/>
  <c r="F39" i="15"/>
  <c r="F38" i="15"/>
  <c r="K8" i="15" s="1"/>
  <c r="O31" i="15"/>
  <c r="L31" i="15" s="1"/>
  <c r="M31" i="15"/>
  <c r="K31" i="15"/>
  <c r="C31" i="15"/>
  <c r="O30" i="15"/>
  <c r="M30" i="15"/>
  <c r="L30" i="15"/>
  <c r="K30" i="15"/>
  <c r="J30" i="15"/>
  <c r="N30" i="15" s="1"/>
  <c r="C30" i="15"/>
  <c r="O29" i="15"/>
  <c r="L29" i="15" s="1"/>
  <c r="M29" i="15"/>
  <c r="K29" i="15"/>
  <c r="C29" i="15"/>
  <c r="O28" i="15"/>
  <c r="M28" i="15"/>
  <c r="L28" i="15"/>
  <c r="K28" i="15"/>
  <c r="J28" i="15"/>
  <c r="N28" i="15" s="1"/>
  <c r="C28" i="15"/>
  <c r="O27" i="15"/>
  <c r="J27" i="15" s="1"/>
  <c r="M27" i="15"/>
  <c r="K27" i="15"/>
  <c r="C27" i="15"/>
  <c r="O26" i="15"/>
  <c r="L26" i="15" s="1"/>
  <c r="M26" i="15"/>
  <c r="K26" i="15"/>
  <c r="J26" i="15"/>
  <c r="C26" i="15"/>
  <c r="O25" i="15"/>
  <c r="L25" i="15" s="1"/>
  <c r="M25" i="15"/>
  <c r="K25" i="15"/>
  <c r="C25" i="15"/>
  <c r="C20" i="15"/>
  <c r="N20" i="15" s="1"/>
  <c r="L18" i="15"/>
  <c r="C18" i="15"/>
  <c r="K11" i="15"/>
  <c r="I11" i="15"/>
  <c r="K10" i="15"/>
  <c r="I10" i="15"/>
  <c r="K9" i="15"/>
  <c r="I9" i="15"/>
  <c r="I8" i="15"/>
  <c r="I7" i="15"/>
  <c r="I6" i="15"/>
  <c r="B6" i="15"/>
  <c r="B5" i="15"/>
  <c r="A2" i="15"/>
  <c r="L31" i="10"/>
  <c r="L30" i="10"/>
  <c r="L29" i="10"/>
  <c r="L28" i="10"/>
  <c r="L27" i="10"/>
  <c r="L26" i="10"/>
  <c r="J31" i="10"/>
  <c r="J30" i="10"/>
  <c r="J29" i="10"/>
  <c r="J28" i="10"/>
  <c r="J27" i="10"/>
  <c r="J26" i="10"/>
  <c r="K26" i="10"/>
  <c r="K27" i="10"/>
  <c r="K28" i="10"/>
  <c r="K29" i="10"/>
  <c r="K30" i="10"/>
  <c r="K31" i="10"/>
  <c r="K25" i="10"/>
  <c r="C6" i="11"/>
  <c r="C7" i="11"/>
  <c r="C8" i="11"/>
  <c r="C9" i="11"/>
  <c r="C10" i="11"/>
  <c r="C11" i="11"/>
  <c r="C12" i="11"/>
  <c r="C13" i="11"/>
  <c r="C14" i="11"/>
  <c r="C15" i="11"/>
  <c r="C16" i="11"/>
  <c r="C17" i="11"/>
  <c r="C18" i="11"/>
  <c r="C19" i="11"/>
  <c r="C20" i="11"/>
  <c r="C21" i="11"/>
  <c r="C22" i="11"/>
  <c r="C23" i="11"/>
  <c r="C24" i="11"/>
  <c r="C25" i="11"/>
  <c r="C26" i="11"/>
  <c r="C27" i="11"/>
  <c r="C28" i="11"/>
  <c r="C29" i="11"/>
  <c r="C30" i="11"/>
  <c r="C31" i="11"/>
  <c r="C32" i="11"/>
  <c r="C33" i="11"/>
  <c r="C34" i="11"/>
  <c r="C35" i="11"/>
  <c r="C36" i="11"/>
  <c r="C37" i="11"/>
  <c r="C38" i="11"/>
  <c r="C39" i="11"/>
  <c r="C40" i="11"/>
  <c r="C41" i="11"/>
  <c r="C42" i="11"/>
  <c r="C43" i="11"/>
  <c r="C5" i="11"/>
  <c r="B6" i="11"/>
  <c r="B7" i="11"/>
  <c r="B8" i="11"/>
  <c r="B9" i="11"/>
  <c r="B10" i="11"/>
  <c r="B11" i="11"/>
  <c r="B12" i="11"/>
  <c r="B13" i="11"/>
  <c r="B14" i="11"/>
  <c r="B15" i="11"/>
  <c r="B16" i="11"/>
  <c r="B17" i="11"/>
  <c r="B18" i="11"/>
  <c r="B19" i="11"/>
  <c r="B20" i="11"/>
  <c r="B21" i="11"/>
  <c r="B22" i="11"/>
  <c r="B23" i="11"/>
  <c r="B24" i="11"/>
  <c r="B25" i="11"/>
  <c r="B26" i="11"/>
  <c r="B27" i="11"/>
  <c r="B28" i="11"/>
  <c r="B29" i="11"/>
  <c r="B30" i="11"/>
  <c r="B31" i="11"/>
  <c r="B32" i="11"/>
  <c r="B33" i="11"/>
  <c r="B34" i="11"/>
  <c r="B35" i="11"/>
  <c r="B36" i="11"/>
  <c r="B37" i="11"/>
  <c r="B38" i="11"/>
  <c r="B39" i="11"/>
  <c r="B40" i="11"/>
  <c r="B41" i="11"/>
  <c r="B42" i="11"/>
  <c r="B43" i="11"/>
  <c r="B5" i="11"/>
  <c r="M26" i="10"/>
  <c r="M27" i="10"/>
  <c r="M28" i="10"/>
  <c r="M29" i="10"/>
  <c r="M30" i="10"/>
  <c r="M31" i="10"/>
  <c r="M25" i="10"/>
  <c r="F5" i="11"/>
  <c r="G5" i="11"/>
  <c r="F6" i="11"/>
  <c r="G6" i="11"/>
  <c r="F7" i="11"/>
  <c r="G7" i="11"/>
  <c r="F8" i="11"/>
  <c r="G8" i="11"/>
  <c r="F9" i="11"/>
  <c r="G9" i="11"/>
  <c r="F10" i="11"/>
  <c r="G10" i="11"/>
  <c r="F11" i="11"/>
  <c r="G11" i="11"/>
  <c r="F12" i="11"/>
  <c r="G12" i="11"/>
  <c r="F13" i="11"/>
  <c r="G13" i="11"/>
  <c r="F14" i="11"/>
  <c r="G14" i="11"/>
  <c r="F15" i="11"/>
  <c r="G15" i="11"/>
  <c r="F16" i="11"/>
  <c r="G16" i="11"/>
  <c r="F17" i="11"/>
  <c r="G17" i="11"/>
  <c r="F18" i="11"/>
  <c r="G18" i="11"/>
  <c r="F19" i="11"/>
  <c r="G19" i="11"/>
  <c r="F20" i="11"/>
  <c r="G20" i="11"/>
  <c r="F21" i="11"/>
  <c r="G21" i="11"/>
  <c r="F22" i="11"/>
  <c r="G22" i="11"/>
  <c r="F23" i="11"/>
  <c r="G23" i="11"/>
  <c r="F24" i="11"/>
  <c r="G24" i="11"/>
  <c r="F25" i="11"/>
  <c r="G25" i="11"/>
  <c r="F26" i="11"/>
  <c r="G26" i="11"/>
  <c r="F27" i="11"/>
  <c r="G27" i="11"/>
  <c r="F28" i="11"/>
  <c r="G28" i="11"/>
  <c r="F29" i="11"/>
  <c r="G29" i="11"/>
  <c r="F30" i="11"/>
  <c r="G30" i="11"/>
  <c r="F31" i="11"/>
  <c r="G31" i="11"/>
  <c r="F32" i="11"/>
  <c r="G32" i="11"/>
  <c r="F33" i="11"/>
  <c r="G33" i="11"/>
  <c r="F34" i="11"/>
  <c r="G34" i="11"/>
  <c r="F35" i="11"/>
  <c r="G35" i="11"/>
  <c r="F36" i="11"/>
  <c r="G36" i="11"/>
  <c r="F37" i="11"/>
  <c r="G37" i="11"/>
  <c r="F38" i="11"/>
  <c r="G38" i="11"/>
  <c r="F39" i="11"/>
  <c r="G39" i="11"/>
  <c r="F40" i="11"/>
  <c r="G40" i="11"/>
  <c r="F41" i="11"/>
  <c r="G41" i="11"/>
  <c r="F42" i="11"/>
  <c r="G42" i="11"/>
  <c r="F43" i="11"/>
  <c r="G43" i="11"/>
  <c r="B6" i="10"/>
  <c r="B5" i="10"/>
  <c r="N18" i="15" l="1"/>
  <c r="K6" i="15" s="1"/>
  <c r="N18" i="10"/>
  <c r="N26" i="15"/>
  <c r="J25" i="15"/>
  <c r="N25" i="15" s="1"/>
  <c r="L27" i="15"/>
  <c r="N27" i="15" s="1"/>
  <c r="N34" i="15"/>
  <c r="J31" i="15"/>
  <c r="N31" i="15" s="1"/>
  <c r="J29" i="15"/>
  <c r="N29" i="15" s="1"/>
  <c r="F48" i="10"/>
  <c r="F47" i="10"/>
  <c r="F46" i="10"/>
  <c r="F45" i="10"/>
  <c r="F44" i="10"/>
  <c r="F43" i="10"/>
  <c r="F42" i="10"/>
  <c r="F41" i="10"/>
  <c r="F40" i="10"/>
  <c r="F39" i="10"/>
  <c r="I10" i="10"/>
  <c r="I9" i="10"/>
  <c r="I6" i="10"/>
  <c r="I11" i="10"/>
  <c r="I8" i="10"/>
  <c r="I7" i="10"/>
  <c r="C20" i="10"/>
  <c r="N20" i="10" s="1"/>
  <c r="F80" i="10"/>
  <c r="K11" i="10" s="1"/>
  <c r="F66" i="10"/>
  <c r="K10" i="10" s="1"/>
  <c r="F52" i="10"/>
  <c r="K9" i="10" s="1"/>
  <c r="O26" i="10"/>
  <c r="O27" i="10"/>
  <c r="O28" i="10"/>
  <c r="O29" i="10"/>
  <c r="O30" i="10"/>
  <c r="O31" i="10"/>
  <c r="C26" i="10"/>
  <c r="C27" i="10"/>
  <c r="C28" i="10"/>
  <c r="C29" i="10"/>
  <c r="C30" i="10"/>
  <c r="C31" i="10"/>
  <c r="O25" i="10"/>
  <c r="C25" i="10"/>
  <c r="C18" i="10"/>
  <c r="A2" i="10"/>
  <c r="N24" i="15" l="1"/>
  <c r="L25" i="10"/>
  <c r="J25" i="10"/>
  <c r="N25" i="10" s="1"/>
  <c r="K6" i="10"/>
  <c r="N27" i="10"/>
  <c r="N31" i="10"/>
  <c r="N30" i="10"/>
  <c r="N29" i="10"/>
  <c r="N28" i="10"/>
  <c r="N26" i="10"/>
  <c r="F38" i="10"/>
  <c r="K7" i="15" l="1"/>
  <c r="K5" i="15" s="1"/>
  <c r="K12" i="15" s="1"/>
  <c r="N14" i="15"/>
  <c r="N34" i="10"/>
  <c r="K8" i="10"/>
  <c r="N24" i="10"/>
  <c r="N14" i="10" l="1"/>
  <c r="K7" i="10"/>
  <c r="K5" i="10" l="1"/>
  <c r="K12" i="10" s="1"/>
</calcChain>
</file>

<file path=xl/comments1.xml><?xml version="1.0" encoding="utf-8"?>
<comments xmlns="http://schemas.openxmlformats.org/spreadsheetml/2006/main">
  <authors>
    <author>Ulrike Ehrhardt</author>
  </authors>
  <commentList>
    <comment ref="B4" authorId="0" shapeId="0">
      <text>
        <r>
          <rPr>
            <b/>
            <sz val="9"/>
            <color indexed="81"/>
            <rFont val="Segoe UI"/>
            <family val="2"/>
          </rPr>
          <t>Ulrike Ehrhardt:</t>
        </r>
        <r>
          <rPr>
            <sz val="9"/>
            <color indexed="81"/>
            <rFont val="Segoe UI"/>
            <family val="2"/>
          </rPr>
          <t xml:space="preserve">
Choose from list</t>
        </r>
      </text>
    </comment>
    <comment ref="G17" authorId="0" shapeId="0">
      <text>
        <r>
          <rPr>
            <b/>
            <sz val="9"/>
            <color indexed="81"/>
            <rFont val="Segoe UI"/>
            <family val="2"/>
          </rPr>
          <t xml:space="preserve">Ulrike Ehrhardt
</t>
        </r>
        <r>
          <rPr>
            <sz val="9"/>
            <color indexed="81"/>
            <rFont val="Segoe UI"/>
            <family val="2"/>
          </rPr>
          <t>According to your working contract</t>
        </r>
      </text>
    </comment>
    <comment ref="I17" authorId="0" shapeId="0">
      <text>
        <r>
          <rPr>
            <b/>
            <sz val="9"/>
            <color indexed="81"/>
            <rFont val="Segoe UI"/>
            <family val="2"/>
          </rPr>
          <t>Ulrike Ehrhardt:</t>
        </r>
        <r>
          <rPr>
            <sz val="9"/>
            <color indexed="81"/>
            <rFont val="Segoe UI"/>
            <family val="2"/>
          </rPr>
          <t xml:space="preserve">
Please enter your desired individual upgrade percentage.</t>
        </r>
      </text>
    </comment>
    <comment ref="J17" authorId="0" shapeId="0">
      <text>
        <r>
          <rPr>
            <b/>
            <sz val="9"/>
            <color indexed="81"/>
            <rFont val="Segoe UI"/>
            <family val="2"/>
          </rPr>
          <t>Ulrike Ehrhardt:</t>
        </r>
        <r>
          <rPr>
            <sz val="9"/>
            <color indexed="81"/>
            <rFont val="Segoe UI"/>
            <family val="2"/>
          </rPr>
          <t xml:space="preserve">
incl. Employers' share of social insurance and yearly bonus</t>
        </r>
      </text>
    </comment>
    <comment ref="L17" authorId="0" shapeId="0">
      <text>
        <r>
          <rPr>
            <b/>
            <sz val="9"/>
            <color indexed="81"/>
            <rFont val="Segoe UI"/>
            <family val="2"/>
          </rPr>
          <t>Ulrike Ehrhardt:</t>
        </r>
        <r>
          <rPr>
            <sz val="9"/>
            <color indexed="81"/>
            <rFont val="Segoe UI"/>
            <family val="2"/>
          </rPr>
          <t xml:space="preserve">
incl. Employers' share of social insurance and yearly bonus</t>
        </r>
      </text>
    </comment>
    <comment ref="D19" authorId="0" shapeId="0">
      <text>
        <r>
          <rPr>
            <b/>
            <sz val="9"/>
            <color indexed="81"/>
            <rFont val="Segoe UI"/>
            <family val="2"/>
          </rPr>
          <t>Ulrike Ehrhardt:</t>
        </r>
        <r>
          <rPr>
            <sz val="9"/>
            <color indexed="81"/>
            <rFont val="Segoe UI"/>
            <family val="2"/>
          </rPr>
          <t xml:space="preserve">
Monthly, before tax, in EUR
please include 50% of your social insurance fee</t>
        </r>
      </text>
    </comment>
    <comment ref="G19" authorId="0" shapeId="0">
      <text>
        <r>
          <rPr>
            <b/>
            <sz val="9"/>
            <color indexed="81"/>
            <rFont val="Segoe UI"/>
            <family val="2"/>
          </rPr>
          <t>Ulrike Ehrhardt:</t>
        </r>
        <r>
          <rPr>
            <sz val="9"/>
            <color indexed="81"/>
            <rFont val="Segoe UI"/>
            <family val="2"/>
          </rPr>
          <t xml:space="preserve">
According to your working contract</t>
        </r>
      </text>
    </comment>
    <comment ref="F23" authorId="0" shapeId="0">
      <text>
        <r>
          <rPr>
            <b/>
            <sz val="9"/>
            <color indexed="81"/>
            <rFont val="Segoe UI"/>
            <family val="2"/>
          </rPr>
          <t>Ulrike Ehrhardt:</t>
        </r>
        <r>
          <rPr>
            <sz val="9"/>
            <color indexed="81"/>
            <rFont val="Segoe UI"/>
            <family val="2"/>
          </rPr>
          <t xml:space="preserve">
If assistant works more than 8 hours/week Employers' share of social insurance will be added</t>
        </r>
      </text>
    </comment>
    <comment ref="J23" authorId="0" shapeId="0">
      <text>
        <r>
          <rPr>
            <b/>
            <sz val="9"/>
            <color indexed="81"/>
            <rFont val="Segoe UI"/>
            <family val="2"/>
          </rPr>
          <t>Ulrike Ehrhardt:</t>
        </r>
        <r>
          <rPr>
            <sz val="9"/>
            <color indexed="81"/>
            <rFont val="Segoe UI"/>
            <family val="2"/>
          </rPr>
          <t xml:space="preserve">
If assistant works more than 8 hours/week Employers' share of social insurance will be added</t>
        </r>
      </text>
    </comment>
    <comment ref="L23" authorId="0" shapeId="0">
      <text>
        <r>
          <rPr>
            <b/>
            <sz val="9"/>
            <color indexed="81"/>
            <rFont val="Segoe UI"/>
            <family val="2"/>
          </rPr>
          <t>Ulrike Ehrhardt:</t>
        </r>
        <r>
          <rPr>
            <sz val="9"/>
            <color indexed="81"/>
            <rFont val="Segoe UI"/>
            <family val="2"/>
          </rPr>
          <t xml:space="preserve">
If assistant works more than 8 hours/week Employers' share of social insurance will be added</t>
        </r>
      </text>
    </comment>
  </commentList>
</comments>
</file>

<file path=xl/comments2.xml><?xml version="1.0" encoding="utf-8"?>
<comments xmlns="http://schemas.openxmlformats.org/spreadsheetml/2006/main">
  <authors>
    <author>Ulrike Ehrhardt</author>
  </authors>
  <commentList>
    <comment ref="B4" authorId="0" shapeId="0">
      <text>
        <r>
          <rPr>
            <b/>
            <sz val="9"/>
            <color indexed="81"/>
            <rFont val="Segoe UI"/>
            <family val="2"/>
          </rPr>
          <t>Ulrike Ehrhardt:</t>
        </r>
        <r>
          <rPr>
            <sz val="9"/>
            <color indexed="81"/>
            <rFont val="Segoe UI"/>
            <family val="2"/>
          </rPr>
          <t xml:space="preserve">
Choose from list</t>
        </r>
      </text>
    </comment>
    <comment ref="G17" authorId="0" shapeId="0">
      <text>
        <r>
          <rPr>
            <b/>
            <sz val="9"/>
            <color indexed="81"/>
            <rFont val="Segoe UI"/>
            <family val="2"/>
          </rPr>
          <t xml:space="preserve">Ulrike Ehrhardt
</t>
        </r>
        <r>
          <rPr>
            <sz val="9"/>
            <color indexed="81"/>
            <rFont val="Segoe UI"/>
            <family val="2"/>
          </rPr>
          <t>According to your working contract</t>
        </r>
      </text>
    </comment>
    <comment ref="I17" authorId="0" shapeId="0">
      <text>
        <r>
          <rPr>
            <b/>
            <sz val="9"/>
            <color indexed="81"/>
            <rFont val="Segoe UI"/>
            <family val="2"/>
          </rPr>
          <t>Ulrike Ehrhardt:</t>
        </r>
        <r>
          <rPr>
            <sz val="9"/>
            <color indexed="81"/>
            <rFont val="Segoe UI"/>
            <family val="2"/>
          </rPr>
          <t xml:space="preserve">
Please enter your desired individual upgrade percentage.</t>
        </r>
      </text>
    </comment>
    <comment ref="J17" authorId="0" shapeId="0">
      <text>
        <r>
          <rPr>
            <b/>
            <sz val="9"/>
            <color indexed="81"/>
            <rFont val="Segoe UI"/>
            <family val="2"/>
          </rPr>
          <t>Ulrike Ehrhardt:</t>
        </r>
        <r>
          <rPr>
            <sz val="9"/>
            <color indexed="81"/>
            <rFont val="Segoe UI"/>
            <family val="2"/>
          </rPr>
          <t xml:space="preserve">
incl. Employers' share of social insurance and yearly bonus</t>
        </r>
      </text>
    </comment>
    <comment ref="L17" authorId="0" shapeId="0">
      <text>
        <r>
          <rPr>
            <b/>
            <sz val="9"/>
            <color indexed="81"/>
            <rFont val="Segoe UI"/>
            <family val="2"/>
          </rPr>
          <t>Ulrike Ehrhardt:</t>
        </r>
        <r>
          <rPr>
            <sz val="9"/>
            <color indexed="81"/>
            <rFont val="Segoe UI"/>
            <family val="2"/>
          </rPr>
          <t xml:space="preserve">
incl. Employers' share of social insurance and yearly bonus</t>
        </r>
      </text>
    </comment>
    <comment ref="D19" authorId="0" shapeId="0">
      <text>
        <r>
          <rPr>
            <b/>
            <sz val="9"/>
            <color indexed="81"/>
            <rFont val="Segoe UI"/>
            <family val="2"/>
          </rPr>
          <t>Ulrike Ehrhardt:</t>
        </r>
        <r>
          <rPr>
            <sz val="9"/>
            <color indexed="81"/>
            <rFont val="Segoe UI"/>
            <family val="2"/>
          </rPr>
          <t xml:space="preserve">
Monthly, before tax, in EUR
please include 50% of your social insurance fee</t>
        </r>
      </text>
    </comment>
    <comment ref="G19" authorId="0" shapeId="0">
      <text>
        <r>
          <rPr>
            <b/>
            <sz val="9"/>
            <color indexed="81"/>
            <rFont val="Segoe UI"/>
            <family val="2"/>
          </rPr>
          <t>Ulrike Ehrhardt:</t>
        </r>
        <r>
          <rPr>
            <sz val="9"/>
            <color indexed="81"/>
            <rFont val="Segoe UI"/>
            <family val="2"/>
          </rPr>
          <t xml:space="preserve">
According to your working contract</t>
        </r>
      </text>
    </comment>
    <comment ref="F23" authorId="0" shapeId="0">
      <text>
        <r>
          <rPr>
            <b/>
            <sz val="9"/>
            <color indexed="81"/>
            <rFont val="Segoe UI"/>
            <family val="2"/>
          </rPr>
          <t>Ulrike Ehrhardt:</t>
        </r>
        <r>
          <rPr>
            <sz val="9"/>
            <color indexed="81"/>
            <rFont val="Segoe UI"/>
            <family val="2"/>
          </rPr>
          <t xml:space="preserve">
If assistant works more than 8 hours/week Employers' share of social insurance will be added</t>
        </r>
      </text>
    </comment>
    <comment ref="J23" authorId="0" shapeId="0">
      <text>
        <r>
          <rPr>
            <b/>
            <sz val="9"/>
            <color indexed="81"/>
            <rFont val="Segoe UI"/>
            <family val="2"/>
          </rPr>
          <t>Ulrike Ehrhardt:</t>
        </r>
        <r>
          <rPr>
            <sz val="9"/>
            <color indexed="81"/>
            <rFont val="Segoe UI"/>
            <family val="2"/>
          </rPr>
          <t xml:space="preserve">
If assistant works more than 8 hours/week Employers' share of social insurance will be added</t>
        </r>
      </text>
    </comment>
    <comment ref="L23" authorId="0" shapeId="0">
      <text>
        <r>
          <rPr>
            <b/>
            <sz val="9"/>
            <color indexed="81"/>
            <rFont val="Segoe UI"/>
            <family val="2"/>
          </rPr>
          <t>Ulrike Ehrhardt:</t>
        </r>
        <r>
          <rPr>
            <sz val="9"/>
            <color indexed="81"/>
            <rFont val="Segoe UI"/>
            <family val="2"/>
          </rPr>
          <t xml:space="preserve">
If assistant works more than 8 hours/week Employers' share of social insurance will be added</t>
        </r>
      </text>
    </comment>
  </commentList>
</comments>
</file>

<file path=xl/sharedStrings.xml><?xml version="1.0" encoding="utf-8"?>
<sst xmlns="http://schemas.openxmlformats.org/spreadsheetml/2006/main" count="444" uniqueCount="262">
  <si>
    <t>wissenschaftlicher Mitarbeiter</t>
  </si>
  <si>
    <t>Nicht-wissenschaftlicher Mitarbeiter</t>
  </si>
  <si>
    <t>Studentische Hilfskraft</t>
  </si>
  <si>
    <t>Beschäftigungsarten</t>
  </si>
  <si>
    <t>Professuren</t>
  </si>
  <si>
    <t>Prof. Dr. Eugénia da Conceição-Heldt</t>
  </si>
  <si>
    <t>Prof. Dr. Tim Büthe</t>
  </si>
  <si>
    <t>Prof. Dr. Simon Hegelich</t>
  </si>
  <si>
    <t>Prof. Dr. Jürgen Pfeffer</t>
  </si>
  <si>
    <t>Prof. Dr. Miranda Schreurs</t>
  </si>
  <si>
    <t>Prof. Dr. Stefan Wurster</t>
  </si>
  <si>
    <t>Prof. Dr. Janina Steinert</t>
  </si>
  <si>
    <t>Prof. Dr. Amy Pond</t>
  </si>
  <si>
    <t>Prof. Dr. Katrin Paula</t>
  </si>
  <si>
    <t>Prof. Dr. Ioannis Theocharis</t>
  </si>
  <si>
    <t>Professoren</t>
  </si>
  <si>
    <t>Hochschulleitung</t>
  </si>
  <si>
    <t>Bibliothek</t>
  </si>
  <si>
    <t>Verwaltung allgemein</t>
  </si>
  <si>
    <t>IT</t>
  </si>
  <si>
    <t>ÖAR/Marketing</t>
  </si>
  <si>
    <t>Studienzuschüsse</t>
  </si>
  <si>
    <t>European and Global Governance (Conceicao-Heldt)</t>
  </si>
  <si>
    <t>International Relations (Büthe)</t>
  </si>
  <si>
    <t>Political Data Science (Hegelich)</t>
  </si>
  <si>
    <t>Environmental and Climate Policy (Schreurs)</t>
  </si>
  <si>
    <t>Policy Analysis (Wurster)</t>
  </si>
  <si>
    <t>Spenden allgemein</t>
  </si>
  <si>
    <t>Spenden Freundesgesellschaft</t>
  </si>
  <si>
    <t>Spenden ECH</t>
  </si>
  <si>
    <t>Spenden Schreurs</t>
  </si>
  <si>
    <t>Global Health (Steinert)</t>
  </si>
  <si>
    <t>Politics of Finance (Pond)</t>
  </si>
  <si>
    <t>Global Security &amp; Technology (Paula)</t>
  </si>
  <si>
    <t>Digital Governance (Theocharis)</t>
  </si>
  <si>
    <t>TUM Think Tank Professur</t>
  </si>
  <si>
    <t>TUM Think Tank Geschäftsstelle</t>
  </si>
  <si>
    <t>TUM Think Tank Professionelle Weiterbildung</t>
  </si>
  <si>
    <t>Zeitschrift</t>
  </si>
  <si>
    <t>Prof. Dr. Urs Gasser</t>
  </si>
  <si>
    <t>Public Policy, Governance and Innovative Technology (Gasser)</t>
  </si>
  <si>
    <t>Kostenstelle</t>
  </si>
  <si>
    <t>Kostenstellenbezeichnung</t>
  </si>
  <si>
    <t>Stellenbewertungen</t>
  </si>
  <si>
    <t>E5</t>
  </si>
  <si>
    <t>E6</t>
  </si>
  <si>
    <t>E7</t>
  </si>
  <si>
    <t>E8</t>
  </si>
  <si>
    <t>E10</t>
  </si>
  <si>
    <t>E11</t>
  </si>
  <si>
    <t>E12</t>
  </si>
  <si>
    <t>E13</t>
  </si>
  <si>
    <t>E14</t>
  </si>
  <si>
    <t>E15</t>
  </si>
  <si>
    <t>W1</t>
  </si>
  <si>
    <t>W2</t>
  </si>
  <si>
    <t>W3</t>
  </si>
  <si>
    <t>W2 TT</t>
  </si>
  <si>
    <t>Stufen</t>
  </si>
  <si>
    <t>€</t>
  </si>
  <si>
    <t>E 15Ü</t>
  </si>
  <si>
    <t>E 15</t>
  </si>
  <si>
    <t>E 14</t>
  </si>
  <si>
    <t>E 13Ü</t>
  </si>
  <si>
    <t>E 13</t>
  </si>
  <si>
    <t>E 12</t>
  </si>
  <si>
    <t>E 11</t>
  </si>
  <si>
    <t>E 10</t>
  </si>
  <si>
    <t>E 9b</t>
  </si>
  <si>
    <t>E 9a</t>
  </si>
  <si>
    <t>E 8</t>
  </si>
  <si>
    <t>E 7</t>
  </si>
  <si>
    <t>E 6</t>
  </si>
  <si>
    <t>E9a</t>
  </si>
  <si>
    <t>E9b</t>
  </si>
  <si>
    <t>E13Ü</t>
  </si>
  <si>
    <t>E15Ü</t>
  </si>
  <si>
    <t>Jahressonderzahlung TV-L</t>
  </si>
  <si>
    <t>E 14 bis E 15</t>
  </si>
  <si>
    <t>E 12 bis E 13</t>
  </si>
  <si>
    <t>E 9a bis E 11</t>
  </si>
  <si>
    <t>E 5 bis E 8</t>
  </si>
  <si>
    <t>E 1 bis E 4</t>
  </si>
  <si>
    <t>Prüfungsergebnis HfP</t>
  </si>
  <si>
    <t>Die Planstelle ist verfügbar, damit ist die Finanzierung gewährleistet</t>
  </si>
  <si>
    <t>Der Planstellenanteil ist verfügbar, damit ist die Finanzierung gewährleistet</t>
  </si>
  <si>
    <t>Die Finanzierung ist nicht gewährleistet, weil die Planstelle/der Planstellenanteil nicht verfügbar ist</t>
  </si>
  <si>
    <t>Konto</t>
  </si>
  <si>
    <t>Die Finanzierung ist gewährleistet, da der verfügbare Haushaltsansatz ausreichend ist.</t>
  </si>
  <si>
    <t>Die Finanzierung ist nicht gewährleistet, da der verfügbare Haushaltsansatz nicht ausreichend ist.</t>
  </si>
  <si>
    <t>Verwaltung</t>
  </si>
  <si>
    <t>E-Scout/Tutor</t>
  </si>
  <si>
    <t>TUM Think Tank</t>
  </si>
  <si>
    <t>Kostenart</t>
  </si>
  <si>
    <t>Variante 1</t>
  </si>
  <si>
    <t>Variante 2</t>
  </si>
  <si>
    <t>Variante 3</t>
  </si>
  <si>
    <t>Variante 4</t>
  </si>
  <si>
    <t>Varianten verfügbares Budget</t>
  </si>
  <si>
    <t>42801(01)</t>
  </si>
  <si>
    <t>42801(02)</t>
  </si>
  <si>
    <t>42801(03)</t>
  </si>
  <si>
    <t>42896(01)</t>
  </si>
  <si>
    <t>42896(02)</t>
  </si>
  <si>
    <t>42896(03)</t>
  </si>
  <si>
    <t>Entgelttabelle TV-L 2025 (ab 01.02.2025, inkl. AG-Anteil 30%)</t>
  </si>
  <si>
    <t>Political Philosophy and Theory (Ulbricht komm.)</t>
  </si>
  <si>
    <t>Computational Social Science (Pfeffer)</t>
  </si>
  <si>
    <t>Prof. Dr. Lena Ulbricht</t>
  </si>
  <si>
    <t>International Political Economy (Sebö komm.)</t>
  </si>
  <si>
    <t>Prof. Dr. Mariana Sebö</t>
  </si>
  <si>
    <t>HfP Seed Funds</t>
  </si>
  <si>
    <t>Sozverspflicht</t>
  </si>
  <si>
    <t>ja</t>
  </si>
  <si>
    <t>nein</t>
  </si>
  <si>
    <t>Drittmittel TUM-SOT</t>
  </si>
  <si>
    <t>Drittmittel HfP</t>
  </si>
  <si>
    <t>Drittmittel</t>
  </si>
  <si>
    <t>XHP0091000</t>
  </si>
  <si>
    <t>XHP0092000</t>
  </si>
  <si>
    <t>XHP0093000</t>
  </si>
  <si>
    <t>XHP0094000</t>
  </si>
  <si>
    <t>XHP0095000</t>
  </si>
  <si>
    <t>XHP0096000</t>
  </si>
  <si>
    <t>XHP0099001</t>
  </si>
  <si>
    <t>XHP0099002</t>
  </si>
  <si>
    <t>XHP0099003</t>
  </si>
  <si>
    <t>XHP0099004</t>
  </si>
  <si>
    <t>XHP0099005</t>
  </si>
  <si>
    <t>XHP0099006</t>
  </si>
  <si>
    <t>XHP0099007</t>
  </si>
  <si>
    <t>XHP0097001</t>
  </si>
  <si>
    <t>XHP0097002</t>
  </si>
  <si>
    <t>XHP0097003</t>
  </si>
  <si>
    <t>XHP0097004</t>
  </si>
  <si>
    <t>XHP0099008</t>
  </si>
  <si>
    <t>XHP0099009</t>
  </si>
  <si>
    <t>XHP0099010</t>
  </si>
  <si>
    <t>XHP0099011</t>
  </si>
  <si>
    <t>XHP0099012</t>
  </si>
  <si>
    <t>XHP0098001</t>
  </si>
  <si>
    <t>XHP0098002</t>
  </si>
  <si>
    <t>XHP0098003</t>
  </si>
  <si>
    <t>XHP0091001</t>
  </si>
  <si>
    <t>XHP0099013</t>
  </si>
  <si>
    <t>XHP0990101</t>
  </si>
  <si>
    <t>XHP0990201</t>
  </si>
  <si>
    <t>XHP0990601</t>
  </si>
  <si>
    <t>XHP0991201</t>
  </si>
  <si>
    <t>Fellow Name</t>
  </si>
  <si>
    <t>Unique Identifier</t>
  </si>
  <si>
    <t>Total grant</t>
  </si>
  <si>
    <t>Budget used</t>
  </si>
  <si>
    <t>Budget available</t>
  </si>
  <si>
    <t>Upgrade-percentage</t>
  </si>
  <si>
    <t>Months</t>
  </si>
  <si>
    <t>Ending date (tt.mm.yyyy)</t>
  </si>
  <si>
    <t>Entgelttabelle TV-L 2025 (ab 01.11.2024 bis 31.01.2025, inkl. AG-Anteil 30% und JSZ)</t>
  </si>
  <si>
    <t>Individual level of experience
(choose from list)</t>
  </si>
  <si>
    <t>Weekly working hours</t>
  </si>
  <si>
    <t>no degree</t>
  </si>
  <si>
    <t>Beschäftigung in Wochenstunden</t>
  </si>
  <si>
    <t>BA/MA</t>
  </si>
  <si>
    <t>Individual workshare</t>
  </si>
  <si>
    <t>Description</t>
  </si>
  <si>
    <t>Price in EUR</t>
  </si>
  <si>
    <t>Price per item / EUR</t>
  </si>
  <si>
    <t>A2. Student assistants</t>
  </si>
  <si>
    <t>B1. Infrastructure</t>
  </si>
  <si>
    <t>B4. Other costs</t>
  </si>
  <si>
    <t>Name of Project</t>
  </si>
  <si>
    <t>Future Finance Law Hub (“F2L_Hub”)</t>
  </si>
  <si>
    <t>Law &amp; AI: Navigating the Intersection</t>
  </si>
  <si>
    <t>Cantürk</t>
  </si>
  <si>
    <t>Baris C.</t>
  </si>
  <si>
    <t>Wais</t>
  </si>
  <si>
    <t>Niklas</t>
  </si>
  <si>
    <t>Fellow name</t>
  </si>
  <si>
    <t>Unique identifier</t>
  </si>
  <si>
    <t>Name of assistant (if available)</t>
  </si>
  <si>
    <t>Starting date
(tt.mm.yyyy)</t>
  </si>
  <si>
    <t>A. Calculation of HR expenditures</t>
  </si>
  <si>
    <t>B. Calculation of non-HR expenditures</t>
  </si>
  <si>
    <t>Total HR expenditures</t>
  </si>
  <si>
    <t>Total non-HR expenditures</t>
  </si>
  <si>
    <r>
      <t xml:space="preserve">A1. Salary upgrade </t>
    </r>
    <r>
      <rPr>
        <sz val="11"/>
        <color theme="1"/>
        <rFont val="Calibri"/>
        <family val="2"/>
        <scheme val="minor"/>
      </rPr>
      <t>(fill in 1st line for TUM employees, or 2nd line for fellows outside TUM)</t>
    </r>
  </si>
  <si>
    <t>Fellows with a contract less than 100% can use the fellowship to temporarily upgrade their salary. If fellows already have a 100% contract, we cannot pay individual stipends or other types of working contracts. To check this, please state your individual work share.</t>
  </si>
  <si>
    <t>Financial summary</t>
  </si>
  <si>
    <r>
      <t xml:space="preserve">B2. Workshops &amp; Events </t>
    </r>
    <r>
      <rPr>
        <sz val="11"/>
        <color theme="1"/>
        <rFont val="Calibri"/>
        <family val="2"/>
        <scheme val="minor"/>
      </rPr>
      <t>(organized by the fellow)</t>
    </r>
  </si>
  <si>
    <r>
      <t xml:space="preserve">B3. Travel costs </t>
    </r>
    <r>
      <rPr>
        <sz val="11"/>
        <color theme="1"/>
        <rFont val="Calibri"/>
        <family val="2"/>
        <scheme val="minor"/>
      </rPr>
      <t>(conferences, workshops visited by the fellow)</t>
    </r>
  </si>
  <si>
    <t>The relevant travel costs can be reimbursed according to the rules of BayRKG (Bayerisches Reisekostengesetz):
That means:
train tickets second class
flight tickets economy
public transport
hotel costs up to 90 /120 EUR (small city / big city)
Uber or taxis only when public transport is not available
Please state the unique identifier of your project and / or your name when ordering!
This enables the correct accounting of your project costs.</t>
  </si>
  <si>
    <t>Fellows Comments</t>
  </si>
  <si>
    <r>
      <t xml:space="preserve">Individual salary group </t>
    </r>
    <r>
      <rPr>
        <b/>
        <sz val="11"/>
        <color theme="1"/>
        <rFont val="Calibri"/>
        <family val="2"/>
        <scheme val="minor"/>
      </rPr>
      <t>(TUM)</t>
    </r>
    <r>
      <rPr>
        <sz val="11"/>
        <color theme="1"/>
        <rFont val="Calibri"/>
        <family val="2"/>
        <scheme val="minor"/>
      </rPr>
      <t xml:space="preserve">
(choose from list)</t>
    </r>
  </si>
  <si>
    <r>
      <t xml:space="preserve">Individual salary
</t>
    </r>
    <r>
      <rPr>
        <b/>
        <sz val="11"/>
        <color theme="1"/>
        <rFont val="Calibri"/>
        <family val="2"/>
        <scheme val="minor"/>
      </rPr>
      <t xml:space="preserve">(non-TUM)
</t>
    </r>
    <r>
      <rPr>
        <sz val="11"/>
        <color theme="1"/>
        <rFont val="Calibri"/>
        <family val="2"/>
        <scheme val="minor"/>
      </rPr>
      <t>in EUR/month</t>
    </r>
  </si>
  <si>
    <t>Info</t>
  </si>
  <si>
    <t>Projekt name</t>
  </si>
  <si>
    <t>Entgelttabelle TV-L 2024 (bis 31.10.2024, inkl. AG-Anteil 26,44%)</t>
  </si>
  <si>
    <t>Months1</t>
  </si>
  <si>
    <t>Months2</t>
  </si>
  <si>
    <t>monthly Salary
(2025)</t>
  </si>
  <si>
    <t>monthly Salary
(from 2026)</t>
  </si>
  <si>
    <t>assumption</t>
  </si>
  <si>
    <t>pieces</t>
  </si>
  <si>
    <t>Wochen im Monat</t>
  </si>
  <si>
    <t>ggf noch 9,3% Zuschlag dazu rechnen!</t>
  </si>
  <si>
    <t>BA / no degree
(choose from list)</t>
  </si>
  <si>
    <t>BA</t>
  </si>
  <si>
    <t>BA / no degree</t>
  </si>
  <si>
    <t>Abouela, Mohamed</t>
  </si>
  <si>
    <t>FSF201</t>
  </si>
  <si>
    <t>Fighting Greenwashing in Transportation</t>
  </si>
  <si>
    <t>Abouela</t>
  </si>
  <si>
    <t>Mohamed</t>
  </si>
  <si>
    <t>Cantürk, Baris C.</t>
  </si>
  <si>
    <t>FSF202</t>
  </si>
  <si>
    <t>Kigwiru, Vellah Kedogo</t>
  </si>
  <si>
    <t>FSF203</t>
  </si>
  <si>
    <t>The Tech-Regulatory Dilemma: Law and Politics of Regulating Competition in Digital Markets</t>
  </si>
  <si>
    <t>Kigwiru</t>
  </si>
  <si>
    <t>Vellah</t>
  </si>
  <si>
    <t>Prenkaj, Bardh</t>
  </si>
  <si>
    <t>FSF204</t>
  </si>
  <si>
    <t>Game-Theoretic Counterfactual Explainability for Ethical and Transparent AI in Society</t>
  </si>
  <si>
    <t>Prenkaj</t>
  </si>
  <si>
    <t>Bardh</t>
  </si>
  <si>
    <t>Schmalzl, Kathrin</t>
  </si>
  <si>
    <t>FSF205</t>
  </si>
  <si>
    <t xml:space="preserve">Posture Boost: Promote children’s health through AI-based posture analysis </t>
  </si>
  <si>
    <t>Schmalzl</t>
  </si>
  <si>
    <t>Kathrin</t>
  </si>
  <si>
    <t>Schüller, Iris</t>
  </si>
  <si>
    <t>FSF206</t>
  </si>
  <si>
    <t>WELL ConnecTUM</t>
  </si>
  <si>
    <t>Schüller</t>
  </si>
  <si>
    <t>Iris</t>
  </si>
  <si>
    <t>Sipos, Regina</t>
  </si>
  <si>
    <t>FSF207</t>
  </si>
  <si>
    <t>Treasure Hunt: Towards an Evidence-Based Translational Design Framework for Human-Centered Innovation (T:INTERFACE)</t>
  </si>
  <si>
    <t>Sipos</t>
  </si>
  <si>
    <t>Regina</t>
  </si>
  <si>
    <t>Trauttmansdorff, Paul</t>
  </si>
  <si>
    <t>FSF208</t>
  </si>
  <si>
    <t>Coding Faces in Medicine: Promises, Pitfalls, Challenges</t>
  </si>
  <si>
    <t>Trauttmansdorff</t>
  </si>
  <si>
    <t>Paul</t>
  </si>
  <si>
    <t>Wais, Niklas</t>
  </si>
  <si>
    <t>FSF209</t>
  </si>
  <si>
    <t>Test</t>
  </si>
  <si>
    <t>Friedrich-Schiedel-Fellowship 2025 - Cohort #2</t>
  </si>
  <si>
    <t>Student assistants will be paid the standard TUM rates. For contracts with a weekly workload &gt; 8 hours, social insurance fees apply.
This is considered in the calculated values.</t>
  </si>
  <si>
    <t>Please fill in the yellow data fields</t>
  </si>
  <si>
    <t>monthly Salary
(100%, until 10/25)</t>
  </si>
  <si>
    <t>monthly Salary
(100%, from 11/25)</t>
  </si>
  <si>
    <t>Entgelttabelle TV-L 2026 (ab 01.11.2025, inkl. AG-Anteil 30%)
Angenommene Gehaltssteigerung um 5% ab 01.11.2025</t>
  </si>
  <si>
    <t>Test comment</t>
  </si>
  <si>
    <t>Test item 1</t>
  </si>
  <si>
    <t>Test item 2</t>
  </si>
  <si>
    <t>Business trip to Testtown</t>
  </si>
  <si>
    <t>Business trip to Testtown 2</t>
  </si>
  <si>
    <t>Workshop "Test"</t>
  </si>
  <si>
    <r>
      <t xml:space="preserve">If you buy equipment, such as hardware or software, please make sure, that adressee of the invoice is
</t>
    </r>
    <r>
      <rPr>
        <b/>
        <sz val="11"/>
        <color theme="1"/>
        <rFont val="Calibri"/>
        <family val="2"/>
        <scheme val="minor"/>
      </rPr>
      <t>Technical University Munich</t>
    </r>
    <r>
      <rPr>
        <sz val="11"/>
        <color theme="1"/>
        <rFont val="Calibri"/>
        <family val="2"/>
        <scheme val="minor"/>
      </rPr>
      <t xml:space="preserve">
</t>
    </r>
    <r>
      <rPr>
        <sz val="11"/>
        <color rgb="FFFF0000"/>
        <rFont val="Calibri"/>
        <family val="2"/>
        <scheme val="minor"/>
      </rPr>
      <t>Chair or Professorship</t>
    </r>
    <r>
      <rPr>
        <sz val="11"/>
        <color theme="1"/>
        <rFont val="Calibri"/>
        <family val="2"/>
        <scheme val="minor"/>
      </rPr>
      <t xml:space="preserve">
</t>
    </r>
    <r>
      <rPr>
        <sz val="11"/>
        <color rgb="FFFF0000"/>
        <rFont val="Calibri"/>
        <family val="2"/>
        <scheme val="minor"/>
      </rPr>
      <t>Street and number</t>
    </r>
    <r>
      <rPr>
        <sz val="11"/>
        <color theme="1"/>
        <rFont val="Calibri"/>
        <family val="2"/>
        <scheme val="minor"/>
      </rPr>
      <t xml:space="preserve">
XXXXX München
Germany
</t>
    </r>
    <r>
      <rPr>
        <b/>
        <sz val="11"/>
        <color theme="1"/>
        <rFont val="Calibri"/>
        <family val="2"/>
        <scheme val="minor"/>
      </rPr>
      <t>Please state the unique identifier of your project and / or your name when ordering!</t>
    </r>
    <r>
      <rPr>
        <sz val="11"/>
        <color theme="1"/>
        <rFont val="Calibri"/>
        <family val="2"/>
        <scheme val="minor"/>
      </rPr>
      <t xml:space="preserve">
This enables the correct accounting of your project costs.</t>
    </r>
  </si>
  <si>
    <r>
      <t xml:space="preserve">If you order services, such as catering, please make sure, that adressee of the invoice is
</t>
    </r>
    <r>
      <rPr>
        <b/>
        <sz val="11"/>
        <color theme="1"/>
        <rFont val="Calibri"/>
        <family val="2"/>
        <scheme val="minor"/>
      </rPr>
      <t>Technical University Munich</t>
    </r>
    <r>
      <rPr>
        <sz val="11"/>
        <color theme="1"/>
        <rFont val="Calibri"/>
        <family val="2"/>
        <scheme val="minor"/>
      </rPr>
      <t xml:space="preserve">
</t>
    </r>
    <r>
      <rPr>
        <sz val="11"/>
        <color rgb="FFFF0000"/>
        <rFont val="Calibri"/>
        <family val="2"/>
        <scheme val="minor"/>
      </rPr>
      <t>Chair or Professorship</t>
    </r>
    <r>
      <rPr>
        <sz val="11"/>
        <color theme="1"/>
        <rFont val="Calibri"/>
        <family val="2"/>
        <scheme val="minor"/>
      </rPr>
      <t xml:space="preserve">
</t>
    </r>
    <r>
      <rPr>
        <sz val="11"/>
        <color rgb="FFFF0000"/>
        <rFont val="Calibri"/>
        <family val="2"/>
        <scheme val="minor"/>
      </rPr>
      <t>Street and number</t>
    </r>
    <r>
      <rPr>
        <sz val="11"/>
        <color theme="1"/>
        <rFont val="Calibri"/>
        <family val="2"/>
        <scheme val="minor"/>
      </rPr>
      <t xml:space="preserve">
XXXXX München
Germany
</t>
    </r>
    <r>
      <rPr>
        <b/>
        <sz val="11"/>
        <color theme="1"/>
        <rFont val="Calibri"/>
        <family val="2"/>
        <scheme val="minor"/>
      </rPr>
      <t>Please state the unique identifier of your project and / or your name when ordering!</t>
    </r>
    <r>
      <rPr>
        <sz val="11"/>
        <color theme="1"/>
        <rFont val="Calibri"/>
        <family val="2"/>
        <scheme val="minor"/>
      </rPr>
      <t xml:space="preserve">
This enables the correct accounting of your project costs.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</si>
</sst>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i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Aptos"/>
      <family val="2"/>
    </font>
    <font>
      <b/>
      <sz val="14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CCFFCC"/>
        <bgColor indexed="64"/>
      </patternFill>
    </fill>
  </fills>
  <borders count="4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4" fillId="0" borderId="0"/>
  </cellStyleXfs>
  <cellXfs count="199">
    <xf numFmtId="0" fontId="0" fillId="0" borderId="0" xfId="0"/>
    <xf numFmtId="0" fontId="3" fillId="0" borderId="0" xfId="0" applyFont="1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5" fillId="2" borderId="1" xfId="2" applyFont="1" applyFill="1" applyBorder="1" applyAlignment="1">
      <alignment horizontal="center"/>
    </xf>
    <xf numFmtId="0" fontId="5" fillId="0" borderId="2" xfId="2" applyFont="1" applyBorder="1" applyAlignment="1">
      <alignment wrapText="1"/>
    </xf>
    <xf numFmtId="0" fontId="5" fillId="0" borderId="2" xfId="2" applyFont="1" applyBorder="1" applyAlignment="1">
      <alignment horizontal="right" wrapText="1"/>
    </xf>
    <xf numFmtId="0" fontId="5" fillId="0" borderId="3" xfId="2" applyFont="1" applyBorder="1" applyAlignment="1">
      <alignment wrapText="1"/>
    </xf>
    <xf numFmtId="0" fontId="5" fillId="0" borderId="3" xfId="2" applyFont="1" applyBorder="1" applyAlignment="1">
      <alignment horizontal="right" wrapText="1"/>
    </xf>
    <xf numFmtId="0" fontId="0" fillId="0" borderId="4" xfId="0" applyBorder="1"/>
    <xf numFmtId="4" fontId="0" fillId="0" borderId="4" xfId="0" applyNumberFormat="1" applyBorder="1"/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9" fontId="0" fillId="0" borderId="5" xfId="0" applyNumberFormat="1" applyBorder="1" applyAlignment="1">
      <alignment vertical="center" wrapText="1"/>
    </xf>
    <xf numFmtId="10" fontId="0" fillId="0" borderId="5" xfId="0" applyNumberForma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4" fontId="0" fillId="0" borderId="4" xfId="0" applyNumberForma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0" borderId="0" xfId="0" applyFont="1"/>
    <xf numFmtId="0" fontId="7" fillId="0" borderId="0" xfId="0" applyFont="1"/>
    <xf numFmtId="0" fontId="6" fillId="0" borderId="0" xfId="0" applyFont="1" applyAlignment="1">
      <alignment horizontal="left"/>
    </xf>
    <xf numFmtId="0" fontId="5" fillId="0" borderId="0" xfId="2" applyFont="1" applyAlignment="1">
      <alignment wrapText="1"/>
    </xf>
    <xf numFmtId="10" fontId="0" fillId="0" borderId="8" xfId="0" applyNumberForma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2" fontId="0" fillId="0" borderId="4" xfId="0" applyNumberFormat="1" applyBorder="1"/>
    <xf numFmtId="2" fontId="0" fillId="0" borderId="4" xfId="0" applyNumberFormat="1" applyBorder="1" applyAlignment="1">
      <alignment vertical="center" wrapText="1"/>
    </xf>
    <xf numFmtId="0" fontId="0" fillId="3" borderId="4" xfId="0" applyFill="1" applyBorder="1" applyAlignment="1">
      <alignment horizontal="center"/>
    </xf>
    <xf numFmtId="0" fontId="0" fillId="3" borderId="4" xfId="0" applyFill="1" applyBorder="1" applyAlignment="1">
      <alignment horizontal="center" wrapText="1"/>
    </xf>
    <xf numFmtId="0" fontId="0" fillId="0" borderId="4" xfId="0" applyBorder="1" applyAlignment="1">
      <alignment horizontal="center"/>
    </xf>
    <xf numFmtId="0" fontId="0" fillId="3" borderId="13" xfId="0" applyFill="1" applyBorder="1" applyAlignment="1">
      <alignment horizontal="center"/>
    </xf>
    <xf numFmtId="1" fontId="0" fillId="0" borderId="13" xfId="0" applyNumberFormat="1" applyBorder="1" applyAlignment="1">
      <alignment horizontal="center"/>
    </xf>
    <xf numFmtId="14" fontId="6" fillId="0" borderId="0" xfId="0" applyNumberFormat="1" applyFont="1" applyAlignment="1">
      <alignment horizontal="center"/>
    </xf>
    <xf numFmtId="14" fontId="0" fillId="4" borderId="4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/>
      <protection locked="0"/>
    </xf>
    <xf numFmtId="9" fontId="0" fillId="4" borderId="4" xfId="1" applyFont="1" applyFill="1" applyBorder="1" applyAlignment="1" applyProtection="1">
      <alignment horizontal="center"/>
      <protection locked="0"/>
    </xf>
    <xf numFmtId="164" fontId="0" fillId="0" borderId="4" xfId="0" applyNumberFormat="1" applyBorder="1" applyAlignment="1">
      <alignment horizontal="center"/>
    </xf>
    <xf numFmtId="1" fontId="6" fillId="0" borderId="11" xfId="0" applyNumberFormat="1" applyFont="1" applyBorder="1" applyAlignment="1">
      <alignment horizontal="center"/>
    </xf>
    <xf numFmtId="0" fontId="6" fillId="0" borderId="12" xfId="0" applyFont="1" applyBorder="1" applyAlignment="1">
      <alignment wrapText="1"/>
    </xf>
    <xf numFmtId="0" fontId="0" fillId="0" borderId="12" xfId="0" applyBorder="1"/>
    <xf numFmtId="0" fontId="0" fillId="0" borderId="26" xfId="0" applyBorder="1"/>
    <xf numFmtId="0" fontId="14" fillId="6" borderId="25" xfId="0" applyFont="1" applyFill="1" applyBorder="1"/>
    <xf numFmtId="0" fontId="6" fillId="6" borderId="26" xfId="0" applyFont="1" applyFill="1" applyBorder="1"/>
    <xf numFmtId="0" fontId="10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3" fontId="7" fillId="0" borderId="0" xfId="0" applyNumberFormat="1" applyFont="1" applyAlignment="1">
      <alignment horizontal="left" vertical="top" wrapText="1"/>
    </xf>
    <xf numFmtId="3" fontId="7" fillId="0" borderId="0" xfId="0" applyNumberFormat="1" applyFont="1" applyAlignment="1">
      <alignment vertical="top" wrapText="1"/>
    </xf>
    <xf numFmtId="10" fontId="0" fillId="0" borderId="6" xfId="0" applyNumberFormat="1" applyBorder="1" applyAlignment="1">
      <alignment vertical="center" wrapText="1"/>
    </xf>
    <xf numFmtId="0" fontId="10" fillId="3" borderId="4" xfId="0" applyFont="1" applyFill="1" applyBorder="1" applyAlignment="1">
      <alignment horizontal="center"/>
    </xf>
    <xf numFmtId="0" fontId="10" fillId="0" borderId="0" xfId="0" applyFont="1"/>
    <xf numFmtId="0" fontId="15" fillId="0" borderId="0" xfId="0" applyFont="1"/>
    <xf numFmtId="0" fontId="13" fillId="0" borderId="4" xfId="0" applyFont="1" applyBorder="1" applyAlignment="1">
      <alignment horizontal="left" vertical="top" wrapText="1"/>
    </xf>
    <xf numFmtId="4" fontId="0" fillId="0" borderId="4" xfId="0" applyNumberFormat="1" applyBorder="1" applyAlignment="1">
      <alignment horizontal="right" indent="1"/>
    </xf>
    <xf numFmtId="4" fontId="0" fillId="0" borderId="4" xfId="1" applyNumberFormat="1" applyFont="1" applyBorder="1" applyAlignment="1">
      <alignment horizontal="right" indent="1"/>
    </xf>
    <xf numFmtId="4" fontId="2" fillId="0" borderId="29" xfId="1" applyNumberFormat="1" applyFont="1" applyBorder="1" applyAlignment="1">
      <alignment horizontal="right" indent="1"/>
    </xf>
    <xf numFmtId="0" fontId="0" fillId="0" borderId="4" xfId="0" applyBorder="1" applyAlignment="1">
      <alignment horizontal="right" indent="1"/>
    </xf>
    <xf numFmtId="0" fontId="0" fillId="0" borderId="23" xfId="0" applyBorder="1" applyAlignment="1">
      <alignment horizontal="right" indent="1"/>
    </xf>
    <xf numFmtId="0" fontId="0" fillId="4" borderId="14" xfId="0" applyFill="1" applyBorder="1" applyAlignment="1" applyProtection="1">
      <alignment horizontal="right" indent="1"/>
      <protection locked="0"/>
    </xf>
    <xf numFmtId="0" fontId="0" fillId="4" borderId="4" xfId="0" applyFill="1" applyBorder="1" applyAlignment="1" applyProtection="1">
      <alignment horizontal="right" indent="1"/>
      <protection locked="0"/>
    </xf>
    <xf numFmtId="0" fontId="0" fillId="4" borderId="13" xfId="0" applyFill="1" applyBorder="1" applyAlignment="1" applyProtection="1">
      <alignment horizontal="right" wrapText="1" indent="1"/>
      <protection locked="0"/>
    </xf>
    <xf numFmtId="4" fontId="0" fillId="0" borderId="13" xfId="0" applyNumberFormat="1" applyBorder="1" applyAlignment="1">
      <alignment horizontal="right" indent="1"/>
    </xf>
    <xf numFmtId="0" fontId="0" fillId="5" borderId="22" xfId="0" applyFill="1" applyBorder="1" applyAlignment="1">
      <alignment horizontal="center" vertical="center"/>
    </xf>
    <xf numFmtId="0" fontId="0" fillId="5" borderId="21" xfId="0" applyFill="1" applyBorder="1" applyAlignment="1">
      <alignment horizontal="center" vertical="center"/>
    </xf>
    <xf numFmtId="4" fontId="0" fillId="0" borderId="23" xfId="1" applyNumberFormat="1" applyFont="1" applyBorder="1" applyAlignment="1">
      <alignment horizontal="right" indent="1"/>
    </xf>
    <xf numFmtId="4" fontId="2" fillId="0" borderId="30" xfId="1" applyNumberFormat="1" applyFont="1" applyBorder="1" applyAlignment="1">
      <alignment horizontal="right" indent="1"/>
    </xf>
    <xf numFmtId="4" fontId="2" fillId="0" borderId="30" xfId="0" applyNumberFormat="1" applyFont="1" applyBorder="1" applyAlignment="1">
      <alignment horizontal="right" indent="1"/>
    </xf>
    <xf numFmtId="0" fontId="0" fillId="5" borderId="22" xfId="0" applyFill="1" applyBorder="1" applyAlignment="1">
      <alignment horizontal="center"/>
    </xf>
    <xf numFmtId="0" fontId="0" fillId="3" borderId="31" xfId="0" applyFill="1" applyBorder="1"/>
    <xf numFmtId="0" fontId="0" fillId="3" borderId="34" xfId="0" applyFill="1" applyBorder="1"/>
    <xf numFmtId="14" fontId="16" fillId="3" borderId="20" xfId="0" applyNumberFormat="1" applyFont="1" applyFill="1" applyBorder="1" applyAlignment="1">
      <alignment wrapText="1"/>
    </xf>
    <xf numFmtId="0" fontId="16" fillId="3" borderId="20" xfId="0" applyFont="1" applyFill="1" applyBorder="1" applyAlignment="1">
      <alignment wrapText="1"/>
    </xf>
    <xf numFmtId="2" fontId="16" fillId="3" borderId="11" xfId="0" applyNumberFormat="1" applyFont="1" applyFill="1" applyBorder="1" applyAlignment="1">
      <alignment wrapText="1"/>
    </xf>
    <xf numFmtId="0" fontId="16" fillId="3" borderId="11" xfId="0" applyFont="1" applyFill="1" applyBorder="1" applyAlignment="1">
      <alignment wrapText="1"/>
    </xf>
    <xf numFmtId="0" fontId="16" fillId="0" borderId="0" xfId="0" applyFont="1"/>
    <xf numFmtId="14" fontId="16" fillId="0" borderId="0" xfId="0" applyNumberFormat="1" applyFont="1" applyAlignment="1">
      <alignment horizontal="center"/>
    </xf>
    <xf numFmtId="1" fontId="16" fillId="0" borderId="11" xfId="0" applyNumberFormat="1" applyFont="1" applyBorder="1" applyAlignment="1">
      <alignment horizontal="center"/>
    </xf>
    <xf numFmtId="0" fontId="0" fillId="0" borderId="46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3" xfId="0" applyBorder="1" applyAlignment="1">
      <alignment horizontal="center"/>
    </xf>
    <xf numFmtId="0" fontId="2" fillId="0" borderId="0" xfId="0" applyFont="1" applyAlignment="1">
      <alignment horizontal="center"/>
    </xf>
    <xf numFmtId="0" fontId="0" fillId="3" borderId="22" xfId="0" applyFill="1" applyBorder="1" applyAlignment="1">
      <alignment horizontal="center" vertical="center" wrapText="1"/>
    </xf>
    <xf numFmtId="0" fontId="0" fillId="3" borderId="18" xfId="0" applyFill="1" applyBorder="1" applyAlignment="1">
      <alignment horizontal="center" vertical="center" wrapText="1"/>
    </xf>
    <xf numFmtId="0" fontId="0" fillId="4" borderId="13" xfId="0" applyFill="1" applyBorder="1" applyAlignment="1" applyProtection="1">
      <alignment horizontal="left" wrapText="1" indent="1"/>
      <protection locked="0"/>
    </xf>
    <xf numFmtId="0" fontId="0" fillId="4" borderId="24" xfId="0" applyFill="1" applyBorder="1" applyAlignment="1" applyProtection="1">
      <alignment horizontal="left" wrapText="1" indent="1"/>
      <protection locked="0"/>
    </xf>
    <xf numFmtId="0" fontId="0" fillId="4" borderId="14" xfId="0" applyFill="1" applyBorder="1" applyAlignment="1" applyProtection="1">
      <alignment horizontal="left" wrapText="1" indent="1"/>
      <protection locked="0"/>
    </xf>
    <xf numFmtId="0" fontId="0" fillId="4" borderId="13" xfId="0" applyFill="1" applyBorder="1" applyAlignment="1" applyProtection="1">
      <alignment horizontal="left" indent="1"/>
      <protection locked="0"/>
    </xf>
    <xf numFmtId="0" fontId="0" fillId="4" borderId="24" xfId="0" applyFill="1" applyBorder="1" applyAlignment="1" applyProtection="1">
      <alignment horizontal="left" indent="1"/>
      <protection locked="0"/>
    </xf>
    <xf numFmtId="0" fontId="0" fillId="4" borderId="14" xfId="0" applyFill="1" applyBorder="1" applyAlignment="1" applyProtection="1">
      <alignment horizontal="left" indent="1"/>
      <protection locked="0"/>
    </xf>
    <xf numFmtId="0" fontId="0" fillId="4" borderId="13" xfId="0" applyFill="1" applyBorder="1" applyAlignment="1" applyProtection="1">
      <alignment horizontal="left" indent="2"/>
      <protection locked="0"/>
    </xf>
    <xf numFmtId="0" fontId="0" fillId="4" borderId="24" xfId="0" applyFill="1" applyBorder="1" applyAlignment="1" applyProtection="1">
      <alignment horizontal="left" indent="2"/>
      <protection locked="0"/>
    </xf>
    <xf numFmtId="0" fontId="0" fillId="4" borderId="14" xfId="0" applyFill="1" applyBorder="1" applyAlignment="1" applyProtection="1">
      <alignment horizontal="left" indent="2"/>
      <protection locked="0"/>
    </xf>
    <xf numFmtId="0" fontId="0" fillId="3" borderId="4" xfId="0" applyFill="1" applyBorder="1" applyAlignment="1">
      <alignment horizontal="center" wrapText="1"/>
    </xf>
    <xf numFmtId="0" fontId="0" fillId="4" borderId="13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8" borderId="15" xfId="0" applyFill="1" applyBorder="1" applyAlignment="1">
      <alignment horizontal="left" vertical="top" wrapText="1"/>
    </xf>
    <xf numFmtId="0" fontId="0" fillId="8" borderId="20" xfId="0" applyFill="1" applyBorder="1" applyAlignment="1">
      <alignment horizontal="left" vertical="top" wrapText="1"/>
    </xf>
    <xf numFmtId="0" fontId="0" fillId="8" borderId="16" xfId="0" applyFill="1" applyBorder="1" applyAlignment="1">
      <alignment horizontal="left" vertical="top" wrapText="1"/>
    </xf>
    <xf numFmtId="0" fontId="0" fillId="8" borderId="12" xfId="0" applyFill="1" applyBorder="1" applyAlignment="1">
      <alignment horizontal="left" vertical="top" wrapText="1"/>
    </xf>
    <xf numFmtId="0" fontId="0" fillId="8" borderId="0" xfId="0" applyFill="1" applyAlignment="1">
      <alignment horizontal="left" vertical="top" wrapText="1"/>
    </xf>
    <xf numFmtId="0" fontId="0" fillId="8" borderId="17" xfId="0" applyFill="1" applyBorder="1" applyAlignment="1">
      <alignment horizontal="left" vertical="top" wrapText="1"/>
    </xf>
    <xf numFmtId="0" fontId="0" fillId="8" borderId="18" xfId="0" applyFill="1" applyBorder="1" applyAlignment="1">
      <alignment horizontal="left" vertical="top" wrapText="1"/>
    </xf>
    <xf numFmtId="0" fontId="0" fillId="8" borderId="11" xfId="0" applyFill="1" applyBorder="1" applyAlignment="1">
      <alignment horizontal="left" vertical="top" wrapText="1"/>
    </xf>
    <xf numFmtId="0" fontId="0" fillId="8" borderId="19" xfId="0" applyFill="1" applyBorder="1" applyAlignment="1">
      <alignment horizontal="left" vertical="top" wrapText="1"/>
    </xf>
    <xf numFmtId="0" fontId="0" fillId="4" borderId="15" xfId="0" applyFill="1" applyBorder="1" applyAlignment="1" applyProtection="1">
      <alignment horizontal="left" vertical="top" indent="1"/>
      <protection locked="0"/>
    </xf>
    <xf numFmtId="0" fontId="0" fillId="4" borderId="20" xfId="0" applyFill="1" applyBorder="1" applyAlignment="1" applyProtection="1">
      <alignment horizontal="left" vertical="top" indent="1"/>
      <protection locked="0"/>
    </xf>
    <xf numFmtId="0" fontId="0" fillId="4" borderId="16" xfId="0" applyFill="1" applyBorder="1" applyAlignment="1" applyProtection="1">
      <alignment horizontal="left" vertical="top" indent="1"/>
      <protection locked="0"/>
    </xf>
    <xf numFmtId="0" fontId="0" fillId="4" borderId="12" xfId="0" applyFill="1" applyBorder="1" applyAlignment="1" applyProtection="1">
      <alignment horizontal="left" vertical="top" indent="1"/>
      <protection locked="0"/>
    </xf>
    <xf numFmtId="0" fontId="0" fillId="4" borderId="0" xfId="0" applyFill="1" applyAlignment="1" applyProtection="1">
      <alignment horizontal="left" vertical="top" indent="1"/>
      <protection locked="0"/>
    </xf>
    <xf numFmtId="0" fontId="0" fillId="4" borderId="17" xfId="0" applyFill="1" applyBorder="1" applyAlignment="1" applyProtection="1">
      <alignment horizontal="left" vertical="top" indent="1"/>
      <protection locked="0"/>
    </xf>
    <xf numFmtId="0" fontId="0" fillId="4" borderId="18" xfId="0" applyFill="1" applyBorder="1" applyAlignment="1" applyProtection="1">
      <alignment horizontal="left" vertical="top" indent="1"/>
      <protection locked="0"/>
    </xf>
    <xf numFmtId="0" fontId="0" fillId="4" borderId="11" xfId="0" applyFill="1" applyBorder="1" applyAlignment="1" applyProtection="1">
      <alignment horizontal="left" vertical="top" indent="1"/>
      <protection locked="0"/>
    </xf>
    <xf numFmtId="0" fontId="0" fillId="4" borderId="19" xfId="0" applyFill="1" applyBorder="1" applyAlignment="1" applyProtection="1">
      <alignment horizontal="left" vertical="top" indent="1"/>
      <protection locked="0"/>
    </xf>
    <xf numFmtId="0" fontId="11" fillId="6" borderId="27" xfId="0" applyFont="1" applyFill="1" applyBorder="1" applyAlignment="1">
      <alignment horizontal="left" indent="1"/>
    </xf>
    <xf numFmtId="0" fontId="11" fillId="6" borderId="26" xfId="0" applyFont="1" applyFill="1" applyBorder="1" applyAlignment="1">
      <alignment horizontal="left" indent="1"/>
    </xf>
    <xf numFmtId="0" fontId="11" fillId="6" borderId="28" xfId="0" applyFont="1" applyFill="1" applyBorder="1" applyAlignment="1">
      <alignment horizontal="left" indent="1"/>
    </xf>
    <xf numFmtId="0" fontId="0" fillId="3" borderId="4" xfId="0" applyFill="1" applyBorder="1" applyAlignment="1">
      <alignment horizontal="center" vertical="center"/>
    </xf>
    <xf numFmtId="0" fontId="0" fillId="4" borderId="4" xfId="0" applyFill="1" applyBorder="1" applyAlignment="1" applyProtection="1">
      <alignment horizontal="left" vertical="top" indent="1"/>
      <protection locked="0"/>
    </xf>
    <xf numFmtId="0" fontId="0" fillId="3" borderId="23" xfId="0" applyFill="1" applyBorder="1" applyAlignment="1">
      <alignment horizontal="center" vertical="center" wrapText="1"/>
    </xf>
    <xf numFmtId="0" fontId="0" fillId="3" borderId="31" xfId="0" applyFill="1" applyBorder="1" applyAlignment="1">
      <alignment horizontal="left"/>
    </xf>
    <xf numFmtId="0" fontId="0" fillId="3" borderId="32" xfId="0" applyFill="1" applyBorder="1" applyAlignment="1">
      <alignment horizontal="left"/>
    </xf>
    <xf numFmtId="0" fontId="2" fillId="7" borderId="34" xfId="0" applyFont="1" applyFill="1" applyBorder="1" applyAlignment="1">
      <alignment horizontal="left"/>
    </xf>
    <xf numFmtId="0" fontId="2" fillId="7" borderId="4" xfId="0" applyFont="1" applyFill="1" applyBorder="1" applyAlignment="1">
      <alignment horizontal="left"/>
    </xf>
    <xf numFmtId="0" fontId="11" fillId="6" borderId="26" xfId="0" applyFont="1" applyFill="1" applyBorder="1" applyAlignment="1">
      <alignment horizontal="right" indent="1"/>
    </xf>
    <xf numFmtId="0" fontId="11" fillId="6" borderId="28" xfId="0" applyFont="1" applyFill="1" applyBorder="1" applyAlignment="1">
      <alignment horizontal="right" indent="1"/>
    </xf>
    <xf numFmtId="0" fontId="0" fillId="8" borderId="4" xfId="0" applyFill="1" applyBorder="1" applyAlignment="1">
      <alignment horizontal="left" vertical="center" wrapText="1"/>
    </xf>
    <xf numFmtId="0" fontId="0" fillId="3" borderId="15" xfId="0" applyFill="1" applyBorder="1" applyAlignment="1">
      <alignment horizontal="center" vertical="center" wrapText="1"/>
    </xf>
    <xf numFmtId="0" fontId="0" fillId="3" borderId="16" xfId="0" applyFill="1" applyBorder="1" applyAlignment="1">
      <alignment horizontal="center" vertical="center" wrapText="1"/>
    </xf>
    <xf numFmtId="0" fontId="0" fillId="3" borderId="19" xfId="0" applyFill="1" applyBorder="1" applyAlignment="1">
      <alignment horizontal="center" vertical="center" wrapText="1"/>
    </xf>
    <xf numFmtId="0" fontId="0" fillId="4" borderId="4" xfId="0" applyFill="1" applyBorder="1" applyAlignment="1" applyProtection="1">
      <alignment horizontal="left" wrapText="1" indent="1"/>
      <protection locked="0"/>
    </xf>
    <xf numFmtId="0" fontId="0" fillId="8" borderId="15" xfId="0" applyFill="1" applyBorder="1" applyAlignment="1">
      <alignment horizontal="left" vertical="center" wrapText="1"/>
    </xf>
    <xf numFmtId="0" fontId="0" fillId="8" borderId="20" xfId="0" applyFill="1" applyBorder="1" applyAlignment="1">
      <alignment horizontal="left" vertical="center" wrapText="1"/>
    </xf>
    <xf numFmtId="0" fontId="0" fillId="8" borderId="16" xfId="0" applyFill="1" applyBorder="1" applyAlignment="1">
      <alignment horizontal="left" vertical="center" wrapText="1"/>
    </xf>
    <xf numFmtId="0" fontId="0" fillId="8" borderId="12" xfId="0" applyFill="1" applyBorder="1" applyAlignment="1">
      <alignment horizontal="left" vertical="center" wrapText="1"/>
    </xf>
    <xf numFmtId="0" fontId="0" fillId="8" borderId="0" xfId="0" applyFill="1" applyAlignment="1">
      <alignment horizontal="left" vertical="center" wrapText="1"/>
    </xf>
    <xf numFmtId="0" fontId="0" fillId="8" borderId="17" xfId="0" applyFill="1" applyBorder="1" applyAlignment="1">
      <alignment horizontal="left" vertical="center" wrapText="1"/>
    </xf>
    <xf numFmtId="0" fontId="0" fillId="8" borderId="18" xfId="0" applyFill="1" applyBorder="1" applyAlignment="1">
      <alignment horizontal="left" vertical="center" wrapText="1"/>
    </xf>
    <xf numFmtId="0" fontId="0" fillId="8" borderId="11" xfId="0" applyFill="1" applyBorder="1" applyAlignment="1">
      <alignment horizontal="left" vertical="center" wrapText="1"/>
    </xf>
    <xf numFmtId="0" fontId="0" fillId="8" borderId="19" xfId="0" applyFill="1" applyBorder="1" applyAlignment="1">
      <alignment horizontal="left" vertical="center" wrapText="1"/>
    </xf>
    <xf numFmtId="0" fontId="0" fillId="3" borderId="34" xfId="0" applyFill="1" applyBorder="1" applyAlignment="1">
      <alignment horizontal="left" vertical="top"/>
    </xf>
    <xf numFmtId="0" fontId="0" fillId="3" borderId="36" xfId="0" applyFill="1" applyBorder="1" applyAlignment="1">
      <alignment horizontal="left" vertical="top"/>
    </xf>
    <xf numFmtId="0" fontId="0" fillId="4" borderId="22" xfId="0" applyFill="1" applyBorder="1" applyAlignment="1">
      <alignment horizontal="center"/>
    </xf>
    <xf numFmtId="0" fontId="0" fillId="4" borderId="23" xfId="0" applyFill="1" applyBorder="1" applyAlignment="1">
      <alignment horizontal="center"/>
    </xf>
    <xf numFmtId="0" fontId="16" fillId="3" borderId="16" xfId="0" applyFont="1" applyFill="1" applyBorder="1" applyAlignment="1">
      <alignment horizontal="center" wrapText="1"/>
    </xf>
    <xf numFmtId="0" fontId="16" fillId="3" borderId="11" xfId="0" applyFont="1" applyFill="1" applyBorder="1" applyAlignment="1">
      <alignment horizontal="center" wrapText="1"/>
    </xf>
    <xf numFmtId="4" fontId="0" fillId="4" borderId="13" xfId="0" applyNumberFormat="1" applyFill="1" applyBorder="1" applyAlignment="1" applyProtection="1">
      <alignment horizontal="center"/>
      <protection locked="0"/>
    </xf>
    <xf numFmtId="4" fontId="0" fillId="4" borderId="14" xfId="0" applyNumberFormat="1" applyFill="1" applyBorder="1" applyAlignment="1" applyProtection="1">
      <alignment horizontal="center"/>
      <protection locked="0"/>
    </xf>
    <xf numFmtId="0" fontId="0" fillId="3" borderId="22" xfId="0" applyFill="1" applyBorder="1" applyAlignment="1">
      <alignment horizontal="center" wrapText="1"/>
    </xf>
    <xf numFmtId="0" fontId="0" fillId="3" borderId="23" xfId="0" applyFill="1" applyBorder="1" applyAlignment="1">
      <alignment horizontal="center" wrapText="1"/>
    </xf>
    <xf numFmtId="0" fontId="2" fillId="8" borderId="4" xfId="0" applyFont="1" applyFill="1" applyBorder="1" applyAlignment="1">
      <alignment horizontal="center"/>
    </xf>
    <xf numFmtId="0" fontId="2" fillId="0" borderId="0" xfId="0" applyFont="1" applyAlignment="1">
      <alignment horizontal="left" vertical="center" wrapText="1" indent="1"/>
    </xf>
    <xf numFmtId="0" fontId="0" fillId="3" borderId="22" xfId="0" applyFill="1" applyBorder="1" applyAlignment="1">
      <alignment horizontal="center" vertical="center"/>
    </xf>
    <xf numFmtId="0" fontId="0" fillId="3" borderId="23" xfId="0" applyFill="1" applyBorder="1" applyAlignment="1">
      <alignment horizontal="center" vertical="center"/>
    </xf>
    <xf numFmtId="0" fontId="0" fillId="3" borderId="20" xfId="0" applyFill="1" applyBorder="1" applyAlignment="1">
      <alignment horizontal="center" vertical="center" wrapText="1"/>
    </xf>
    <xf numFmtId="0" fontId="0" fillId="3" borderId="12" xfId="0" applyFill="1" applyBorder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3" borderId="17" xfId="0" applyFill="1" applyBorder="1" applyAlignment="1">
      <alignment horizontal="center" vertical="center" wrapText="1"/>
    </xf>
    <xf numFmtId="0" fontId="0" fillId="3" borderId="34" xfId="0" applyFill="1" applyBorder="1" applyAlignment="1">
      <alignment horizontal="left"/>
    </xf>
    <xf numFmtId="0" fontId="0" fillId="3" borderId="4" xfId="0" applyFill="1" applyBorder="1" applyAlignment="1">
      <alignment horizontal="left"/>
    </xf>
    <xf numFmtId="0" fontId="0" fillId="3" borderId="42" xfId="0" applyFill="1" applyBorder="1" applyAlignment="1">
      <alignment horizontal="left"/>
    </xf>
    <xf numFmtId="0" fontId="0" fillId="3" borderId="22" xfId="0" applyFill="1" applyBorder="1" applyAlignment="1">
      <alignment horizontal="left"/>
    </xf>
    <xf numFmtId="0" fontId="2" fillId="7" borderId="44" xfId="0" applyFont="1" applyFill="1" applyBorder="1" applyAlignment="1">
      <alignment horizontal="left" vertical="top"/>
    </xf>
    <xf numFmtId="0" fontId="2" fillId="7" borderId="45" xfId="0" applyFont="1" applyFill="1" applyBorder="1" applyAlignment="1">
      <alignment horizontal="left" vertical="top"/>
    </xf>
    <xf numFmtId="0" fontId="0" fillId="3" borderId="15" xfId="0" applyFill="1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19" xfId="0" applyFill="1" applyBorder="1" applyAlignment="1">
      <alignment horizontal="center" vertical="center"/>
    </xf>
    <xf numFmtId="3" fontId="0" fillId="4" borderId="39" xfId="0" applyNumberFormat="1" applyFill="1" applyBorder="1" applyAlignment="1" applyProtection="1">
      <alignment horizontal="right" indent="1"/>
      <protection locked="0"/>
    </xf>
    <xf numFmtId="3" fontId="0" fillId="4" borderId="40" xfId="0" applyNumberFormat="1" applyFill="1" applyBorder="1" applyAlignment="1" applyProtection="1">
      <alignment horizontal="right" indent="1"/>
      <protection locked="0"/>
    </xf>
    <xf numFmtId="3" fontId="2" fillId="0" borderId="13" xfId="0" applyNumberFormat="1" applyFont="1" applyBorder="1" applyAlignment="1">
      <alignment horizontal="right" indent="1"/>
    </xf>
    <xf numFmtId="3" fontId="2" fillId="0" borderId="41" xfId="0" applyNumberFormat="1" applyFont="1" applyBorder="1" applyAlignment="1">
      <alignment horizontal="right" indent="1"/>
    </xf>
    <xf numFmtId="3" fontId="0" fillId="0" borderId="13" xfId="0" applyNumberFormat="1" applyBorder="1" applyAlignment="1">
      <alignment horizontal="right" indent="1"/>
    </xf>
    <xf numFmtId="3" fontId="0" fillId="0" borderId="41" xfId="0" applyNumberFormat="1" applyBorder="1" applyAlignment="1">
      <alignment horizontal="right" indent="1"/>
    </xf>
    <xf numFmtId="3" fontId="0" fillId="0" borderId="15" xfId="0" applyNumberFormat="1" applyBorder="1" applyAlignment="1">
      <alignment horizontal="right" indent="1"/>
    </xf>
    <xf numFmtId="3" fontId="0" fillId="0" borderId="43" xfId="0" applyNumberFormat="1" applyBorder="1" applyAlignment="1">
      <alignment horizontal="right" indent="1"/>
    </xf>
    <xf numFmtId="3" fontId="2" fillId="0" borderId="27" xfId="0" applyNumberFormat="1" applyFont="1" applyBorder="1" applyAlignment="1">
      <alignment horizontal="right" vertical="top" indent="1"/>
    </xf>
    <xf numFmtId="3" fontId="2" fillId="0" borderId="29" xfId="0" applyNumberFormat="1" applyFont="1" applyBorder="1" applyAlignment="1">
      <alignment horizontal="right" vertical="top" indent="1"/>
    </xf>
    <xf numFmtId="9" fontId="0" fillId="4" borderId="4" xfId="1" applyFont="1" applyFill="1" applyBorder="1" applyAlignment="1" applyProtection="1">
      <alignment horizontal="center"/>
      <protection locked="0"/>
    </xf>
    <xf numFmtId="0" fontId="0" fillId="3" borderId="13" xfId="0" applyFill="1" applyBorder="1" applyAlignment="1">
      <alignment horizontal="center" wrapText="1"/>
    </xf>
    <xf numFmtId="0" fontId="0" fillId="3" borderId="14" xfId="0" applyFill="1" applyBorder="1" applyAlignment="1">
      <alignment horizontal="center"/>
    </xf>
    <xf numFmtId="3" fontId="7" fillId="0" borderId="4" xfId="0" applyNumberFormat="1" applyFont="1" applyBorder="1" applyAlignment="1">
      <alignment horizontal="left" vertical="top" wrapText="1" indent="1"/>
    </xf>
    <xf numFmtId="3" fontId="7" fillId="0" borderId="35" xfId="0" applyNumberFormat="1" applyFont="1" applyBorder="1" applyAlignment="1">
      <alignment horizontal="left" vertical="top" wrapText="1" indent="1"/>
    </xf>
    <xf numFmtId="3" fontId="7" fillId="0" borderId="37" xfId="0" applyNumberFormat="1" applyFont="1" applyBorder="1" applyAlignment="1">
      <alignment horizontal="left" vertical="top" wrapText="1" indent="1"/>
    </xf>
    <xf numFmtId="3" fontId="7" fillId="0" borderId="38" xfId="0" applyNumberFormat="1" applyFont="1" applyBorder="1" applyAlignment="1">
      <alignment horizontal="left" vertical="top" wrapText="1" indent="1"/>
    </xf>
    <xf numFmtId="3" fontId="0" fillId="0" borderId="4" xfId="0" applyNumberFormat="1" applyBorder="1" applyAlignment="1">
      <alignment horizontal="left" indent="1"/>
    </xf>
    <xf numFmtId="3" fontId="0" fillId="0" borderId="35" xfId="0" applyNumberFormat="1" applyBorder="1" applyAlignment="1">
      <alignment horizontal="left" indent="1"/>
    </xf>
    <xf numFmtId="3" fontId="0" fillId="4" borderId="32" xfId="0" applyNumberFormat="1" applyFill="1" applyBorder="1" applyAlignment="1" applyProtection="1">
      <alignment horizontal="left" indent="1"/>
      <protection locked="0"/>
    </xf>
    <xf numFmtId="3" fontId="0" fillId="4" borderId="33" xfId="0" applyNumberFormat="1" applyFill="1" applyBorder="1" applyAlignment="1" applyProtection="1">
      <alignment horizontal="left" indent="1"/>
      <protection locked="0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9" fontId="0" fillId="0" borderId="9" xfId="0" applyNumberFormat="1" applyBorder="1" applyAlignment="1">
      <alignment vertical="center" wrapText="1"/>
    </xf>
    <xf numFmtId="9" fontId="0" fillId="0" borderId="10" xfId="0" applyNumberFormat="1" applyBorder="1" applyAlignment="1">
      <alignment vertical="center" wrapText="1"/>
    </xf>
    <xf numFmtId="0" fontId="0" fillId="3" borderId="4" xfId="0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0" fillId="0" borderId="0" xfId="0" applyAlignment="1">
      <alignment horizontal="center" wrapText="1"/>
    </xf>
  </cellXfs>
  <cellStyles count="3">
    <cellStyle name="Prozent" xfId="1" builtinId="5"/>
    <cellStyle name="Standard" xfId="0" builtinId="0"/>
    <cellStyle name="Standard_Tabelle2" xfId="2"/>
  </cellStyles>
  <dxfs count="20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colors>
    <mruColors>
      <color rgb="FFCCFFCC"/>
      <color rgb="FFFFFFCC"/>
      <color rgb="FFDCB9FF"/>
      <color rgb="FFCCFF99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T91"/>
  <sheetViews>
    <sheetView showGridLines="0" tabSelected="1" zoomScale="80" zoomScaleNormal="80" workbookViewId="0">
      <selection activeCell="W46" sqref="W46"/>
    </sheetView>
  </sheetViews>
  <sheetFormatPr baseColWidth="10" defaultRowHeight="15"/>
  <cols>
    <col min="1" max="1" width="18.28515625" customWidth="1"/>
    <col min="2" max="2" width="14.85546875" customWidth="1"/>
    <col min="3" max="3" width="8.28515625" customWidth="1"/>
    <col min="4" max="4" width="12.140625" customWidth="1"/>
    <col min="5" max="5" width="8.7109375" customWidth="1"/>
    <col min="6" max="6" width="19" bestFit="1" customWidth="1"/>
    <col min="7" max="7" width="5.140625" customWidth="1"/>
    <col min="8" max="8" width="7.140625" customWidth="1"/>
    <col min="9" max="9" width="12.42578125" customWidth="1"/>
    <col min="10" max="10" width="13" bestFit="1" customWidth="1"/>
    <col min="11" max="11" width="8.28515625" customWidth="1"/>
    <col min="12" max="12" width="13" bestFit="1" customWidth="1"/>
    <col min="13" max="13" width="8.7109375" customWidth="1"/>
    <col min="14" max="14" width="13.42578125" bestFit="1" customWidth="1"/>
    <col min="15" max="15" width="2" bestFit="1" customWidth="1"/>
    <col min="17" max="17" width="11.42578125" customWidth="1"/>
    <col min="18" max="18" width="13.140625" customWidth="1"/>
    <col min="19" max="19" width="18" customWidth="1"/>
  </cols>
  <sheetData>
    <row r="1" spans="1:19" ht="18.75">
      <c r="A1" s="1" t="s">
        <v>248</v>
      </c>
    </row>
    <row r="2" spans="1:19">
      <c r="A2" s="22" t="str">
        <f ca="1">CELL("Dateiname")</f>
        <v>Y:\Friedrich Schiedel Fellowship\Kalkulation_allgemein\[20250428_FSF2_Cost Calculation Template.xlsx]Calculation</v>
      </c>
    </row>
    <row r="3" spans="1:19" ht="15.75" thickBot="1">
      <c r="A3" s="22"/>
      <c r="I3" s="81" t="s">
        <v>187</v>
      </c>
      <c r="J3" s="81"/>
      <c r="K3" s="81"/>
      <c r="L3" s="81"/>
    </row>
    <row r="4" spans="1:19">
      <c r="A4" s="69" t="s">
        <v>149</v>
      </c>
      <c r="B4" s="189"/>
      <c r="C4" s="189"/>
      <c r="D4" s="190"/>
      <c r="I4" s="120" t="s">
        <v>151</v>
      </c>
      <c r="J4" s="121"/>
      <c r="K4" s="170"/>
      <c r="L4" s="171"/>
      <c r="P4" s="142"/>
      <c r="Q4" s="151" t="s">
        <v>250</v>
      </c>
      <c r="R4" s="151"/>
    </row>
    <row r="5" spans="1:19">
      <c r="A5" s="70" t="s">
        <v>150</v>
      </c>
      <c r="B5" s="187" t="str">
        <f>IFERROR(VLOOKUP($B$4,Stammdaten!$E$44:$G$52,2,FALSE)," ")</f>
        <v xml:space="preserve"> </v>
      </c>
      <c r="C5" s="187"/>
      <c r="D5" s="188"/>
      <c r="I5" s="122" t="s">
        <v>152</v>
      </c>
      <c r="J5" s="123"/>
      <c r="K5" s="172">
        <f>SUM(K6:K11)</f>
        <v>0</v>
      </c>
      <c r="L5" s="173"/>
      <c r="P5" s="143"/>
      <c r="Q5" s="151"/>
      <c r="R5" s="151"/>
    </row>
    <row r="6" spans="1:19" ht="13.9" customHeight="1">
      <c r="A6" s="140" t="s">
        <v>170</v>
      </c>
      <c r="B6" s="183" t="str">
        <f>IFERROR(VLOOKUP($B$4,Stammdaten!$E$44:$G$52,3,FALSE)," ")</f>
        <v xml:space="preserve"> </v>
      </c>
      <c r="C6" s="183"/>
      <c r="D6" s="184"/>
      <c r="E6" s="48"/>
      <c r="I6" s="158" t="str">
        <f>LEFT(A16,18)</f>
        <v>A1. Salary upgrade</v>
      </c>
      <c r="J6" s="159"/>
      <c r="K6" s="174">
        <f>IF(N18=0,N20,N18)</f>
        <v>0</v>
      </c>
      <c r="L6" s="175"/>
    </row>
    <row r="7" spans="1:19" ht="13.9" customHeight="1">
      <c r="A7" s="140"/>
      <c r="B7" s="183"/>
      <c r="C7" s="183"/>
      <c r="D7" s="184"/>
      <c r="E7" s="47"/>
      <c r="I7" s="158" t="str">
        <f>A22</f>
        <v>A2. Student assistants</v>
      </c>
      <c r="J7" s="159"/>
      <c r="K7" s="174">
        <f>N24</f>
        <v>0</v>
      </c>
      <c r="L7" s="175"/>
    </row>
    <row r="8" spans="1:19" ht="13.9" customHeight="1">
      <c r="A8" s="140"/>
      <c r="B8" s="183"/>
      <c r="C8" s="183"/>
      <c r="D8" s="184"/>
      <c r="E8" s="47"/>
      <c r="I8" s="158" t="str">
        <f>A36</f>
        <v>B1. Infrastructure</v>
      </c>
      <c r="J8" s="159"/>
      <c r="K8" s="174">
        <f>F38</f>
        <v>0</v>
      </c>
      <c r="L8" s="175"/>
    </row>
    <row r="9" spans="1:19" ht="13.9" customHeight="1" thickBot="1">
      <c r="A9" s="141"/>
      <c r="B9" s="185"/>
      <c r="C9" s="185"/>
      <c r="D9" s="186"/>
      <c r="E9" s="47"/>
      <c r="I9" s="158" t="str">
        <f>LEFT(A50,22)</f>
        <v>B2. Workshops &amp; Events</v>
      </c>
      <c r="J9" s="159"/>
      <c r="K9" s="174">
        <f>F52</f>
        <v>0</v>
      </c>
      <c r="L9" s="175"/>
    </row>
    <row r="10" spans="1:19" ht="13.9" customHeight="1">
      <c r="B10" s="47"/>
      <c r="C10" s="47"/>
      <c r="D10" s="47"/>
      <c r="E10" s="47"/>
      <c r="I10" s="158" t="str">
        <f>LEFT(A64,16)</f>
        <v>B3. Travel costs</v>
      </c>
      <c r="J10" s="159"/>
      <c r="K10" s="174">
        <f>F66</f>
        <v>0</v>
      </c>
      <c r="L10" s="175"/>
    </row>
    <row r="11" spans="1:19" ht="13.9" customHeight="1" thickBot="1">
      <c r="B11" s="47"/>
      <c r="C11" s="47"/>
      <c r="D11" s="47"/>
      <c r="E11" s="47"/>
      <c r="I11" s="160" t="str">
        <f>A78</f>
        <v>B4. Other costs</v>
      </c>
      <c r="J11" s="161"/>
      <c r="K11" s="176">
        <f>F80</f>
        <v>0</v>
      </c>
      <c r="L11" s="177"/>
    </row>
    <row r="12" spans="1:19" ht="18" customHeight="1" thickBot="1">
      <c r="B12" s="47"/>
      <c r="C12" s="47"/>
      <c r="D12" s="47"/>
      <c r="E12" s="47"/>
      <c r="I12" s="162" t="s">
        <v>153</v>
      </c>
      <c r="J12" s="163"/>
      <c r="K12" s="178">
        <f>K4-K5</f>
        <v>0</v>
      </c>
      <c r="L12" s="179"/>
    </row>
    <row r="13" spans="1:19" ht="26.45" customHeight="1" thickBot="1"/>
    <row r="14" spans="1:19" ht="19.5" thickBot="1">
      <c r="A14" s="43" t="s">
        <v>181</v>
      </c>
      <c r="B14" s="44"/>
      <c r="C14" s="44"/>
      <c r="D14" s="44"/>
      <c r="E14" s="44"/>
      <c r="F14" s="44"/>
      <c r="G14" s="44"/>
      <c r="H14" s="44"/>
      <c r="I14" s="124" t="s">
        <v>183</v>
      </c>
      <c r="J14" s="124"/>
      <c r="K14" s="124"/>
      <c r="L14" s="125"/>
      <c r="M14" s="42"/>
      <c r="N14" s="56">
        <f>IF(N20&gt;0,N20+N24,N18+N24)</f>
        <v>0</v>
      </c>
      <c r="P14" s="150" t="s">
        <v>194</v>
      </c>
      <c r="Q14" s="150"/>
      <c r="R14" s="150"/>
      <c r="S14" s="150"/>
    </row>
    <row r="16" spans="1:19" ht="18.75">
      <c r="A16" s="1" t="s">
        <v>185</v>
      </c>
      <c r="D16" s="21"/>
      <c r="E16" s="23"/>
      <c r="F16" s="23"/>
      <c r="J16" s="34">
        <v>45688</v>
      </c>
      <c r="K16" s="34"/>
      <c r="L16" s="34">
        <v>45689</v>
      </c>
      <c r="M16" s="34"/>
    </row>
    <row r="17" spans="1:20" ht="59.25" customHeight="1" thickBot="1">
      <c r="A17" s="30" t="s">
        <v>180</v>
      </c>
      <c r="B17" s="30" t="s">
        <v>156</v>
      </c>
      <c r="C17" s="32" t="s">
        <v>155</v>
      </c>
      <c r="D17" s="181" t="s">
        <v>192</v>
      </c>
      <c r="E17" s="182"/>
      <c r="F17" s="30" t="s">
        <v>158</v>
      </c>
      <c r="G17" s="93" t="s">
        <v>163</v>
      </c>
      <c r="H17" s="93"/>
      <c r="I17" s="30" t="s">
        <v>154</v>
      </c>
      <c r="J17" s="30" t="s">
        <v>251</v>
      </c>
      <c r="K17" s="30" t="s">
        <v>197</v>
      </c>
      <c r="L17" s="30" t="s">
        <v>252</v>
      </c>
      <c r="M17" s="30" t="s">
        <v>198</v>
      </c>
      <c r="N17" s="63" t="s">
        <v>152</v>
      </c>
      <c r="P17" s="126" t="s">
        <v>186</v>
      </c>
      <c r="Q17" s="126"/>
      <c r="R17" s="126"/>
      <c r="S17" s="126"/>
      <c r="T17" s="45"/>
    </row>
    <row r="18" spans="1:20" ht="15.75" thickBot="1">
      <c r="A18" s="35"/>
      <c r="B18" s="35"/>
      <c r="C18" s="33">
        <f>DATEDIF(A18,B18,"M")+1</f>
        <v>1</v>
      </c>
      <c r="D18" s="94"/>
      <c r="E18" s="95"/>
      <c r="F18" s="36"/>
      <c r="G18" s="180"/>
      <c r="H18" s="180"/>
      <c r="I18" s="37"/>
      <c r="J18" s="54">
        <f>IF($A$18&lt;$L$22=TRUE,IFERROR(VLOOKUP($D$18,Tabellengehälter_2025!$A$3:$G$21,$F$18+1,FALSE),0),0)</f>
        <v>0</v>
      </c>
      <c r="K18" s="62">
        <f>IFERROR(IF($B$18&gt;$J$22,DATEDIF($A$18,$J$22,"M")+1,DATEDIF($A$18,$B$18,"M")+1),0)</f>
        <v>1</v>
      </c>
      <c r="L18" s="54">
        <f>IF($B$18&lt;$L$22=TRUE,0,IFERROR(VLOOKUP($D$18,Tabellengehälter_2026!$A$3:$G$21,$F$18+1,FALSE)," "))</f>
        <v>0</v>
      </c>
      <c r="M18" s="62">
        <f>C18-K18</f>
        <v>0</v>
      </c>
      <c r="N18" s="66">
        <f>IFERROR((J18*$I$18*$K$18)+($L$18*$I$18*$M$18),0)</f>
        <v>0</v>
      </c>
      <c r="P18" s="126"/>
      <c r="Q18" s="126"/>
      <c r="R18" s="126"/>
      <c r="S18" s="126"/>
      <c r="T18" s="45"/>
    </row>
    <row r="19" spans="1:20" ht="30.75" thickBot="1">
      <c r="A19" s="30" t="s">
        <v>180</v>
      </c>
      <c r="B19" s="30" t="s">
        <v>156</v>
      </c>
      <c r="C19" s="32" t="s">
        <v>155</v>
      </c>
      <c r="D19" s="181" t="s">
        <v>193</v>
      </c>
      <c r="E19" s="182"/>
      <c r="F19" s="148"/>
      <c r="G19" s="93" t="s">
        <v>163</v>
      </c>
      <c r="H19" s="93"/>
      <c r="I19" s="30" t="s">
        <v>154</v>
      </c>
      <c r="J19" s="71"/>
      <c r="K19" s="72"/>
      <c r="L19" s="71"/>
      <c r="M19" s="144"/>
      <c r="N19" s="64" t="s">
        <v>152</v>
      </c>
      <c r="P19" s="126"/>
      <c r="Q19" s="126"/>
      <c r="R19" s="126"/>
      <c r="S19" s="126"/>
      <c r="T19" s="45"/>
    </row>
    <row r="20" spans="1:20" ht="15.75" thickBot="1">
      <c r="A20" s="35"/>
      <c r="B20" s="35"/>
      <c r="C20" s="33">
        <f>DATEDIF(A20,B20,"M")+1</f>
        <v>1</v>
      </c>
      <c r="D20" s="146"/>
      <c r="E20" s="147"/>
      <c r="F20" s="149"/>
      <c r="G20" s="180"/>
      <c r="H20" s="180"/>
      <c r="I20" s="37"/>
      <c r="J20" s="73"/>
      <c r="K20" s="74"/>
      <c r="L20" s="73"/>
      <c r="M20" s="145"/>
      <c r="N20" s="66">
        <f>IFERROR((D20/G20*I20*C20),0)</f>
        <v>0</v>
      </c>
      <c r="P20" s="126"/>
      <c r="Q20" s="126"/>
      <c r="R20" s="126"/>
      <c r="S20" s="126"/>
      <c r="T20" s="45"/>
    </row>
    <row r="21" spans="1:20">
      <c r="J21" s="75"/>
      <c r="K21" s="75"/>
      <c r="L21" s="75"/>
      <c r="M21" s="75"/>
    </row>
    <row r="22" spans="1:20" ht="18.75">
      <c r="A22" s="1" t="s">
        <v>167</v>
      </c>
      <c r="D22" s="21"/>
      <c r="E22" s="23"/>
      <c r="F22" s="23"/>
      <c r="J22" s="34">
        <v>45961</v>
      </c>
      <c r="K22" s="39"/>
      <c r="L22" s="34">
        <v>45962</v>
      </c>
      <c r="M22" s="77"/>
    </row>
    <row r="23" spans="1:20" ht="30" customHeight="1" thickBot="1">
      <c r="A23" s="82" t="s">
        <v>180</v>
      </c>
      <c r="B23" s="82" t="s">
        <v>156</v>
      </c>
      <c r="C23" s="152" t="s">
        <v>155</v>
      </c>
      <c r="D23" s="127" t="s">
        <v>205</v>
      </c>
      <c r="E23" s="128"/>
      <c r="F23" s="82" t="s">
        <v>159</v>
      </c>
      <c r="G23" s="127" t="s">
        <v>179</v>
      </c>
      <c r="H23" s="154"/>
      <c r="I23" s="128"/>
      <c r="J23" s="82" t="s">
        <v>199</v>
      </c>
      <c r="K23" s="82" t="s">
        <v>155</v>
      </c>
      <c r="L23" s="82" t="s">
        <v>200</v>
      </c>
      <c r="M23" s="82" t="s">
        <v>155</v>
      </c>
      <c r="N23" s="63" t="s">
        <v>152</v>
      </c>
      <c r="P23" s="131" t="s">
        <v>249</v>
      </c>
      <c r="Q23" s="132"/>
      <c r="R23" s="132"/>
      <c r="S23" s="133"/>
    </row>
    <row r="24" spans="1:20" ht="15.75" thickBot="1">
      <c r="A24" s="119"/>
      <c r="B24" s="119"/>
      <c r="C24" s="153"/>
      <c r="D24" s="83"/>
      <c r="E24" s="129"/>
      <c r="F24" s="119"/>
      <c r="G24" s="155"/>
      <c r="H24" s="156"/>
      <c r="I24" s="157"/>
      <c r="J24" s="119"/>
      <c r="K24" s="119"/>
      <c r="L24" s="119"/>
      <c r="M24" s="83"/>
      <c r="N24" s="67">
        <f>IFERROR(SUM(N25:N31),0)</f>
        <v>0</v>
      </c>
      <c r="P24" s="134"/>
      <c r="Q24" s="135"/>
      <c r="R24" s="135"/>
      <c r="S24" s="136"/>
    </row>
    <row r="25" spans="1:20">
      <c r="A25" s="35"/>
      <c r="B25" s="35"/>
      <c r="C25" s="33">
        <f>DATEDIF(A25,B25,"M")+1</f>
        <v>1</v>
      </c>
      <c r="D25" s="94"/>
      <c r="E25" s="95"/>
      <c r="F25" s="36"/>
      <c r="G25" s="90"/>
      <c r="H25" s="91"/>
      <c r="I25" s="92"/>
      <c r="J25" s="54">
        <f>IFERROR(IF(F25&gt;8,VLOOKUP($F25,Stundensätze!$A$5:$C$43,$O25+1,FALSE)*1.093*1.3,VLOOKUP($F25,Stundensätze!$A$5:$C$43,$O25+1,FALSE)*1.093),0)</f>
        <v>0</v>
      </c>
      <c r="K25" s="54">
        <f>IFERROR(DATEDIF(A25,$J$22,"M")+1,0)</f>
        <v>1510</v>
      </c>
      <c r="L25" s="54">
        <f>IFERROR(IF(F25&gt;8,VLOOKUP($F25,Stundensätze!$A$5:$C$43,$O25+1,FALSE)*1.093*1.3,VLOOKUP($F25,Stundensätze!$E$5:$G$43,$O25+1,FALSE)*1.093),0)</f>
        <v>0</v>
      </c>
      <c r="M25" s="54">
        <f>IFERROR(DATEDIF($L$22,B25,"M")+1,0)</f>
        <v>0</v>
      </c>
      <c r="N25" s="65">
        <f>IFERROR(($J25*$K25)+($L25*$M25),0)</f>
        <v>0</v>
      </c>
      <c r="O25" s="40">
        <f t="shared" ref="O25:O31" si="0">IF(D25="BA/MA",1,2)</f>
        <v>2</v>
      </c>
      <c r="P25" s="134"/>
      <c r="Q25" s="135"/>
      <c r="R25" s="135"/>
      <c r="S25" s="136"/>
    </row>
    <row r="26" spans="1:20">
      <c r="A26" s="35"/>
      <c r="B26" s="35"/>
      <c r="C26" s="33">
        <f t="shared" ref="C26:C31" si="1">DATEDIF(A26,B26,"M")+1</f>
        <v>1</v>
      </c>
      <c r="D26" s="94"/>
      <c r="E26" s="95"/>
      <c r="F26" s="36"/>
      <c r="G26" s="87"/>
      <c r="H26" s="88"/>
      <c r="I26" s="89"/>
      <c r="J26" s="54">
        <f>IFERROR(IF(F26&gt;8,VLOOKUP($F26,Stundensätze!$A$5:$C$43,$O26+1,FALSE)*1.093*1.3,VLOOKUP($F26,Stundensätze!$A$5:$C$43,$O26+1,FALSE)*1.093),0)</f>
        <v>0</v>
      </c>
      <c r="K26" s="54">
        <f t="shared" ref="K26:K31" si="2">IFERROR(DATEDIF(A26,$J$22,"M")+1,0)</f>
        <v>1510</v>
      </c>
      <c r="L26" s="54">
        <f>IFERROR(IF(F26&gt;8,VLOOKUP($F26,Stundensätze!$A$5:$C$43,$O26+1,FALSE)*1.093*1.3,VLOOKUP($F26,Stundensätze!$E$5:$G$43,$O26+1,FALSE)*1.093),0)</f>
        <v>0</v>
      </c>
      <c r="M26" s="54">
        <f t="shared" ref="M26:M31" si="3">IFERROR(DATEDIF($L$22,B26,"M")+1,0)</f>
        <v>0</v>
      </c>
      <c r="N26" s="55">
        <f t="shared" ref="N26:N31" si="4">IFERROR(($J26*$K26)+($L26*$M26),0)</f>
        <v>0</v>
      </c>
      <c r="O26" s="40">
        <f t="shared" si="0"/>
        <v>2</v>
      </c>
      <c r="P26" s="134"/>
      <c r="Q26" s="135"/>
      <c r="R26" s="135"/>
      <c r="S26" s="136"/>
    </row>
    <row r="27" spans="1:20">
      <c r="A27" s="35"/>
      <c r="B27" s="35"/>
      <c r="C27" s="33">
        <f t="shared" si="1"/>
        <v>1</v>
      </c>
      <c r="D27" s="94"/>
      <c r="E27" s="95"/>
      <c r="F27" s="36"/>
      <c r="G27" s="87"/>
      <c r="H27" s="88"/>
      <c r="I27" s="89"/>
      <c r="J27" s="54">
        <f>IFERROR(IF(F27&gt;8,VLOOKUP($F27,Stundensätze!$A$5:$C$43,$O27+1,FALSE)*1.093*1.3,VLOOKUP($F27,Stundensätze!$A$5:$C$43,$O27+1,FALSE)*1.093),0)</f>
        <v>0</v>
      </c>
      <c r="K27" s="54">
        <f t="shared" si="2"/>
        <v>1510</v>
      </c>
      <c r="L27" s="54">
        <f>IFERROR(IF(F27&gt;8,VLOOKUP($F27,Stundensätze!$A$5:$C$43,$O27+1,FALSE)*1.093*1.3,VLOOKUP($F27,Stundensätze!$E$5:$G$43,$O27+1,FALSE)*1.093),0)</f>
        <v>0</v>
      </c>
      <c r="M27" s="54">
        <f t="shared" si="3"/>
        <v>0</v>
      </c>
      <c r="N27" s="55">
        <f t="shared" si="4"/>
        <v>0</v>
      </c>
      <c r="O27" s="40">
        <f t="shared" si="0"/>
        <v>2</v>
      </c>
      <c r="P27" s="137"/>
      <c r="Q27" s="138"/>
      <c r="R27" s="138"/>
      <c r="S27" s="139"/>
    </row>
    <row r="28" spans="1:20">
      <c r="A28" s="35"/>
      <c r="B28" s="35"/>
      <c r="C28" s="33">
        <f t="shared" si="1"/>
        <v>1</v>
      </c>
      <c r="D28" s="94"/>
      <c r="E28" s="95"/>
      <c r="F28" s="36"/>
      <c r="G28" s="87"/>
      <c r="H28" s="88"/>
      <c r="I28" s="89"/>
      <c r="J28" s="54">
        <f>IFERROR(IF(F28&gt;8,VLOOKUP($F28,Stundensätze!$A$5:$C$43,$O28+1,FALSE)*1.093*1.3,VLOOKUP($F28,Stundensätze!$A$5:$C$43,$O28+1,FALSE)*1.093),0)</f>
        <v>0</v>
      </c>
      <c r="K28" s="54">
        <f t="shared" si="2"/>
        <v>1510</v>
      </c>
      <c r="L28" s="54">
        <f>IFERROR(IF(F28&gt;8,VLOOKUP($F28,Stundensätze!$A$5:$C$43,$O28+1,FALSE)*1.093*1.3,VLOOKUP($F28,Stundensätze!$E$5:$G$43,$O28+1,FALSE)*1.093),0)</f>
        <v>0</v>
      </c>
      <c r="M28" s="54">
        <f t="shared" si="3"/>
        <v>0</v>
      </c>
      <c r="N28" s="55">
        <f t="shared" si="4"/>
        <v>0</v>
      </c>
      <c r="O28" s="40">
        <f t="shared" si="0"/>
        <v>2</v>
      </c>
      <c r="P28" s="46"/>
      <c r="Q28" s="46"/>
      <c r="R28" s="46"/>
    </row>
    <row r="29" spans="1:20">
      <c r="A29" s="35"/>
      <c r="B29" s="35"/>
      <c r="C29" s="33">
        <f t="shared" si="1"/>
        <v>1</v>
      </c>
      <c r="D29" s="94"/>
      <c r="E29" s="95"/>
      <c r="F29" s="36"/>
      <c r="G29" s="87"/>
      <c r="H29" s="88"/>
      <c r="I29" s="89"/>
      <c r="J29" s="54">
        <f>IFERROR(IF(F29&gt;8,VLOOKUP($F29,Stundensätze!$A$5:$C$43,$O29+1,FALSE)*1.093*1.3,VLOOKUP($F29,Stundensätze!$A$5:$C$43,$O29+1,FALSE)*1.093),0)</f>
        <v>0</v>
      </c>
      <c r="K29" s="54">
        <f t="shared" si="2"/>
        <v>1510</v>
      </c>
      <c r="L29" s="54">
        <f>IFERROR(IF(F29&gt;8,VLOOKUP($F29,Stundensätze!$A$5:$C$43,$O29+1,FALSE)*1.093*1.3,VLOOKUP($F29,Stundensätze!$E$5:$G$43,$O29+1,FALSE)*1.093),0)</f>
        <v>0</v>
      </c>
      <c r="M29" s="54">
        <f t="shared" si="3"/>
        <v>0</v>
      </c>
      <c r="N29" s="55">
        <f t="shared" si="4"/>
        <v>0</v>
      </c>
      <c r="O29" s="40">
        <f t="shared" si="0"/>
        <v>2</v>
      </c>
      <c r="P29" s="46"/>
      <c r="Q29" s="46"/>
      <c r="R29" s="46"/>
    </row>
    <row r="30" spans="1:20">
      <c r="A30" s="35"/>
      <c r="B30" s="35"/>
      <c r="C30" s="33">
        <f t="shared" si="1"/>
        <v>1</v>
      </c>
      <c r="D30" s="94"/>
      <c r="E30" s="95"/>
      <c r="F30" s="36"/>
      <c r="G30" s="87"/>
      <c r="H30" s="88"/>
      <c r="I30" s="89"/>
      <c r="J30" s="54">
        <f>IFERROR(IF(F30&gt;8,VLOOKUP($F30,Stundensätze!$A$5:$C$43,$O30+1,FALSE)*1.093*1.3,VLOOKUP($F30,Stundensätze!$A$5:$C$43,$O30+1,FALSE)*1.093),0)</f>
        <v>0</v>
      </c>
      <c r="K30" s="54">
        <f t="shared" si="2"/>
        <v>1510</v>
      </c>
      <c r="L30" s="54">
        <f>IFERROR(IF(F30&gt;8,VLOOKUP($F30,Stundensätze!$A$5:$C$43,$O30+1,FALSE)*1.093*1.3,VLOOKUP($F30,Stundensätze!$E$5:$G$43,$O30+1,FALSE)*1.093),0)</f>
        <v>0</v>
      </c>
      <c r="M30" s="54">
        <f t="shared" si="3"/>
        <v>0</v>
      </c>
      <c r="N30" s="55">
        <f t="shared" si="4"/>
        <v>0</v>
      </c>
      <c r="O30" s="40">
        <f t="shared" si="0"/>
        <v>2</v>
      </c>
      <c r="P30" s="46"/>
      <c r="Q30" s="46"/>
      <c r="R30" s="46"/>
    </row>
    <row r="31" spans="1:20">
      <c r="A31" s="35"/>
      <c r="B31" s="35"/>
      <c r="C31" s="33">
        <f t="shared" si="1"/>
        <v>1</v>
      </c>
      <c r="D31" s="94"/>
      <c r="E31" s="95"/>
      <c r="F31" s="36"/>
      <c r="G31" s="87"/>
      <c r="H31" s="88"/>
      <c r="I31" s="89"/>
      <c r="J31" s="54">
        <f>IFERROR(IF(F31&gt;8,VLOOKUP($F31,Stundensätze!$A$5:$C$43,$O31+1,FALSE)*1.093*1.3,VLOOKUP($F31,Stundensätze!$A$5:$C$43,$O31+1,FALSE)*1.093),0)</f>
        <v>0</v>
      </c>
      <c r="K31" s="54">
        <f t="shared" si="2"/>
        <v>1510</v>
      </c>
      <c r="L31" s="54">
        <f>IFERROR(IF(F31&gt;8,VLOOKUP($F31,Stundensätze!$A$5:$C$43,$O31+1,FALSE)*1.093*1.3,VLOOKUP($F31,Stundensätze!$E$5:$G$43,$O31+1,FALSE)*1.093),0)</f>
        <v>0</v>
      </c>
      <c r="M31" s="54">
        <f t="shared" si="3"/>
        <v>0</v>
      </c>
      <c r="N31" s="55">
        <f t="shared" si="4"/>
        <v>0</v>
      </c>
      <c r="O31" s="40">
        <f t="shared" si="0"/>
        <v>2</v>
      </c>
      <c r="P31" s="46"/>
      <c r="Q31" s="46"/>
      <c r="R31" s="46"/>
    </row>
    <row r="33" spans="1:19" ht="15.75" thickBot="1"/>
    <row r="34" spans="1:19" ht="19.5" thickBot="1">
      <c r="A34" s="43" t="s">
        <v>182</v>
      </c>
      <c r="B34" s="44"/>
      <c r="C34" s="44"/>
      <c r="D34" s="44"/>
      <c r="E34" s="44"/>
      <c r="F34" s="44"/>
      <c r="G34" s="44"/>
      <c r="H34" s="44"/>
      <c r="I34" s="44"/>
      <c r="J34" s="114" t="s">
        <v>184</v>
      </c>
      <c r="K34" s="115"/>
      <c r="L34" s="116"/>
      <c r="M34" s="42"/>
      <c r="N34" s="56">
        <f>F38+F52+F66+F80</f>
        <v>0</v>
      </c>
    </row>
    <row r="36" spans="1:19" ht="18.75">
      <c r="A36" s="1" t="s">
        <v>168</v>
      </c>
    </row>
    <row r="37" spans="1:19" ht="15.75" thickBot="1">
      <c r="A37" s="117" t="s">
        <v>164</v>
      </c>
      <c r="B37" s="117"/>
      <c r="C37" s="117"/>
      <c r="D37" s="82" t="s">
        <v>166</v>
      </c>
      <c r="E37" s="82" t="s">
        <v>202</v>
      </c>
      <c r="F37" s="68" t="s">
        <v>152</v>
      </c>
      <c r="G37" s="41"/>
      <c r="H37" s="117" t="s">
        <v>191</v>
      </c>
      <c r="I37" s="117"/>
      <c r="J37" s="117"/>
      <c r="K37" s="117"/>
      <c r="L37" s="117"/>
      <c r="M37" s="117"/>
      <c r="N37" s="117"/>
      <c r="P37" s="96" t="s">
        <v>260</v>
      </c>
      <c r="Q37" s="97"/>
      <c r="R37" s="97"/>
      <c r="S37" s="98"/>
    </row>
    <row r="38" spans="1:19" ht="15.75" thickBot="1">
      <c r="A38" s="117"/>
      <c r="B38" s="117"/>
      <c r="C38" s="117"/>
      <c r="D38" s="119"/>
      <c r="E38" s="83"/>
      <c r="F38" s="67">
        <f>SUM(F39:F48)</f>
        <v>0</v>
      </c>
      <c r="H38" s="117"/>
      <c r="I38" s="117"/>
      <c r="J38" s="117"/>
      <c r="K38" s="117"/>
      <c r="L38" s="117"/>
      <c r="M38" s="117"/>
      <c r="N38" s="117"/>
      <c r="P38" s="99"/>
      <c r="Q38" s="100"/>
      <c r="R38" s="100"/>
      <c r="S38" s="101"/>
    </row>
    <row r="39" spans="1:19">
      <c r="A39" s="130"/>
      <c r="B39" s="130"/>
      <c r="C39" s="130"/>
      <c r="D39" s="59"/>
      <c r="E39" s="60"/>
      <c r="F39" s="58">
        <f>D39*E39</f>
        <v>0</v>
      </c>
      <c r="H39" s="118"/>
      <c r="I39" s="118"/>
      <c r="J39" s="118"/>
      <c r="K39" s="118"/>
      <c r="L39" s="118"/>
      <c r="M39" s="118"/>
      <c r="N39" s="118"/>
      <c r="P39" s="99"/>
      <c r="Q39" s="100"/>
      <c r="R39" s="100"/>
      <c r="S39" s="101"/>
    </row>
    <row r="40" spans="1:19">
      <c r="A40" s="84"/>
      <c r="B40" s="85"/>
      <c r="C40" s="85"/>
      <c r="D40" s="61"/>
      <c r="E40" s="60"/>
      <c r="F40" s="57">
        <f t="shared" ref="F40:F48" si="5">D40*E40</f>
        <v>0</v>
      </c>
      <c r="H40" s="118"/>
      <c r="I40" s="118"/>
      <c r="J40" s="118"/>
      <c r="K40" s="118"/>
      <c r="L40" s="118"/>
      <c r="M40" s="118"/>
      <c r="N40" s="118"/>
      <c r="P40" s="99"/>
      <c r="Q40" s="100"/>
      <c r="R40" s="100"/>
      <c r="S40" s="101"/>
    </row>
    <row r="41" spans="1:19">
      <c r="A41" s="84"/>
      <c r="B41" s="85"/>
      <c r="C41" s="85"/>
      <c r="D41" s="61"/>
      <c r="E41" s="60"/>
      <c r="F41" s="57">
        <f t="shared" si="5"/>
        <v>0</v>
      </c>
      <c r="H41" s="118"/>
      <c r="I41" s="118"/>
      <c r="J41" s="118"/>
      <c r="K41" s="118"/>
      <c r="L41" s="118"/>
      <c r="M41" s="118"/>
      <c r="N41" s="118"/>
      <c r="P41" s="99"/>
      <c r="Q41" s="100"/>
      <c r="R41" s="100"/>
      <c r="S41" s="101"/>
    </row>
    <row r="42" spans="1:19">
      <c r="A42" s="84"/>
      <c r="B42" s="85"/>
      <c r="C42" s="85"/>
      <c r="D42" s="61"/>
      <c r="E42" s="60"/>
      <c r="F42" s="57">
        <f t="shared" si="5"/>
        <v>0</v>
      </c>
      <c r="H42" s="118"/>
      <c r="I42" s="118"/>
      <c r="J42" s="118"/>
      <c r="K42" s="118"/>
      <c r="L42" s="118"/>
      <c r="M42" s="118"/>
      <c r="N42" s="118"/>
      <c r="P42" s="99"/>
      <c r="Q42" s="100"/>
      <c r="R42" s="100"/>
      <c r="S42" s="101"/>
    </row>
    <row r="43" spans="1:19">
      <c r="A43" s="84"/>
      <c r="B43" s="85"/>
      <c r="C43" s="85"/>
      <c r="D43" s="61"/>
      <c r="E43" s="60"/>
      <c r="F43" s="57">
        <f t="shared" si="5"/>
        <v>0</v>
      </c>
      <c r="H43" s="118"/>
      <c r="I43" s="118"/>
      <c r="J43" s="118"/>
      <c r="K43" s="118"/>
      <c r="L43" s="118"/>
      <c r="M43" s="118"/>
      <c r="N43" s="118"/>
      <c r="P43" s="99"/>
      <c r="Q43" s="100"/>
      <c r="R43" s="100"/>
      <c r="S43" s="101"/>
    </row>
    <row r="44" spans="1:19">
      <c r="A44" s="84"/>
      <c r="B44" s="85"/>
      <c r="C44" s="85"/>
      <c r="D44" s="61"/>
      <c r="E44" s="60"/>
      <c r="F44" s="57">
        <f t="shared" si="5"/>
        <v>0</v>
      </c>
      <c r="H44" s="118"/>
      <c r="I44" s="118"/>
      <c r="J44" s="118"/>
      <c r="K44" s="118"/>
      <c r="L44" s="118"/>
      <c r="M44" s="118"/>
      <c r="N44" s="118"/>
      <c r="P44" s="99"/>
      <c r="Q44" s="100"/>
      <c r="R44" s="100"/>
      <c r="S44" s="101"/>
    </row>
    <row r="45" spans="1:19">
      <c r="A45" s="84"/>
      <c r="B45" s="85"/>
      <c r="C45" s="85"/>
      <c r="D45" s="61"/>
      <c r="E45" s="60"/>
      <c r="F45" s="57">
        <f t="shared" si="5"/>
        <v>0</v>
      </c>
      <c r="H45" s="118"/>
      <c r="I45" s="118"/>
      <c r="J45" s="118"/>
      <c r="K45" s="118"/>
      <c r="L45" s="118"/>
      <c r="M45" s="118"/>
      <c r="N45" s="118"/>
      <c r="P45" s="99"/>
      <c r="Q45" s="100"/>
      <c r="R45" s="100"/>
      <c r="S45" s="101"/>
    </row>
    <row r="46" spans="1:19">
      <c r="A46" s="84"/>
      <c r="B46" s="85"/>
      <c r="C46" s="85"/>
      <c r="D46" s="61"/>
      <c r="E46" s="60"/>
      <c r="F46" s="57">
        <f t="shared" si="5"/>
        <v>0</v>
      </c>
      <c r="H46" s="118"/>
      <c r="I46" s="118"/>
      <c r="J46" s="118"/>
      <c r="K46" s="118"/>
      <c r="L46" s="118"/>
      <c r="M46" s="118"/>
      <c r="N46" s="118"/>
      <c r="P46" s="99"/>
      <c r="Q46" s="100"/>
      <c r="R46" s="100"/>
      <c r="S46" s="101"/>
    </row>
    <row r="47" spans="1:19">
      <c r="A47" s="84"/>
      <c r="B47" s="85"/>
      <c r="C47" s="85"/>
      <c r="D47" s="61"/>
      <c r="E47" s="60"/>
      <c r="F47" s="57">
        <f t="shared" si="5"/>
        <v>0</v>
      </c>
      <c r="H47" s="118"/>
      <c r="I47" s="118"/>
      <c r="J47" s="118"/>
      <c r="K47" s="118"/>
      <c r="L47" s="118"/>
      <c r="M47" s="118"/>
      <c r="N47" s="118"/>
      <c r="P47" s="99"/>
      <c r="Q47" s="100"/>
      <c r="R47" s="100"/>
      <c r="S47" s="101"/>
    </row>
    <row r="48" spans="1:19">
      <c r="A48" s="84"/>
      <c r="B48" s="85"/>
      <c r="C48" s="85"/>
      <c r="D48" s="61"/>
      <c r="E48" s="60"/>
      <c r="F48" s="57">
        <f t="shared" si="5"/>
        <v>0</v>
      </c>
      <c r="H48" s="118"/>
      <c r="I48" s="118"/>
      <c r="J48" s="118"/>
      <c r="K48" s="118"/>
      <c r="L48" s="118"/>
      <c r="M48" s="118"/>
      <c r="N48" s="118"/>
      <c r="P48" s="102"/>
      <c r="Q48" s="103"/>
      <c r="R48" s="103"/>
      <c r="S48" s="104"/>
    </row>
    <row r="50" spans="1:19" ht="18.75">
      <c r="A50" s="1" t="s">
        <v>188</v>
      </c>
    </row>
    <row r="51" spans="1:19" ht="15.75" thickBot="1">
      <c r="A51" s="164" t="s">
        <v>164</v>
      </c>
      <c r="B51" s="165"/>
      <c r="C51" s="165"/>
      <c r="D51" s="166"/>
      <c r="E51" s="82" t="s">
        <v>165</v>
      </c>
      <c r="F51" s="68" t="s">
        <v>152</v>
      </c>
      <c r="H51" s="117" t="s">
        <v>191</v>
      </c>
      <c r="I51" s="117"/>
      <c r="J51" s="117"/>
      <c r="K51" s="117"/>
      <c r="L51" s="117"/>
      <c r="M51" s="117"/>
      <c r="N51" s="117"/>
      <c r="P51" s="96" t="s">
        <v>261</v>
      </c>
      <c r="Q51" s="97"/>
      <c r="R51" s="97"/>
      <c r="S51" s="98"/>
    </row>
    <row r="52" spans="1:19" ht="15.75" thickBot="1">
      <c r="A52" s="167"/>
      <c r="B52" s="168"/>
      <c r="C52" s="168"/>
      <c r="D52" s="169"/>
      <c r="E52" s="83"/>
      <c r="F52" s="67">
        <f>SUM(E53:E62)</f>
        <v>0</v>
      </c>
      <c r="H52" s="117"/>
      <c r="I52" s="117"/>
      <c r="J52" s="117"/>
      <c r="K52" s="117"/>
      <c r="L52" s="117"/>
      <c r="M52" s="117"/>
      <c r="N52" s="117"/>
      <c r="P52" s="99"/>
      <c r="Q52" s="100"/>
      <c r="R52" s="100"/>
      <c r="S52" s="101"/>
    </row>
    <row r="53" spans="1:19">
      <c r="A53" s="84"/>
      <c r="B53" s="85"/>
      <c r="C53" s="85"/>
      <c r="D53" s="86"/>
      <c r="E53" s="60"/>
      <c r="F53" s="78"/>
      <c r="H53" s="118"/>
      <c r="I53" s="118"/>
      <c r="J53" s="118"/>
      <c r="K53" s="118"/>
      <c r="L53" s="118"/>
      <c r="M53" s="118"/>
      <c r="N53" s="118"/>
      <c r="P53" s="99"/>
      <c r="Q53" s="100"/>
      <c r="R53" s="100"/>
      <c r="S53" s="101"/>
    </row>
    <row r="54" spans="1:19">
      <c r="A54" s="84"/>
      <c r="B54" s="85"/>
      <c r="C54" s="85"/>
      <c r="D54" s="86"/>
      <c r="E54" s="60"/>
      <c r="F54" s="79"/>
      <c r="H54" s="118"/>
      <c r="I54" s="118"/>
      <c r="J54" s="118"/>
      <c r="K54" s="118"/>
      <c r="L54" s="118"/>
      <c r="M54" s="118"/>
      <c r="N54" s="118"/>
      <c r="P54" s="99"/>
      <c r="Q54" s="100"/>
      <c r="R54" s="100"/>
      <c r="S54" s="101"/>
    </row>
    <row r="55" spans="1:19">
      <c r="A55" s="84"/>
      <c r="B55" s="85"/>
      <c r="C55" s="85"/>
      <c r="D55" s="86"/>
      <c r="E55" s="60"/>
      <c r="F55" s="79"/>
      <c r="H55" s="118"/>
      <c r="I55" s="118"/>
      <c r="J55" s="118"/>
      <c r="K55" s="118"/>
      <c r="L55" s="118"/>
      <c r="M55" s="118"/>
      <c r="N55" s="118"/>
      <c r="P55" s="99"/>
      <c r="Q55" s="100"/>
      <c r="R55" s="100"/>
      <c r="S55" s="101"/>
    </row>
    <row r="56" spans="1:19">
      <c r="A56" s="84"/>
      <c r="B56" s="85"/>
      <c r="C56" s="85"/>
      <c r="D56" s="86"/>
      <c r="E56" s="60"/>
      <c r="F56" s="79"/>
      <c r="H56" s="118"/>
      <c r="I56" s="118"/>
      <c r="J56" s="118"/>
      <c r="K56" s="118"/>
      <c r="L56" s="118"/>
      <c r="M56" s="118"/>
      <c r="N56" s="118"/>
      <c r="P56" s="99"/>
      <c r="Q56" s="100"/>
      <c r="R56" s="100"/>
      <c r="S56" s="101"/>
    </row>
    <row r="57" spans="1:19">
      <c r="A57" s="84"/>
      <c r="B57" s="85"/>
      <c r="C57" s="85"/>
      <c r="D57" s="86"/>
      <c r="E57" s="60"/>
      <c r="F57" s="79"/>
      <c r="H57" s="118"/>
      <c r="I57" s="118"/>
      <c r="J57" s="118"/>
      <c r="K57" s="118"/>
      <c r="L57" s="118"/>
      <c r="M57" s="118"/>
      <c r="N57" s="118"/>
      <c r="P57" s="99"/>
      <c r="Q57" s="100"/>
      <c r="R57" s="100"/>
      <c r="S57" s="101"/>
    </row>
    <row r="58" spans="1:19">
      <c r="A58" s="84"/>
      <c r="B58" s="85"/>
      <c r="C58" s="85"/>
      <c r="D58" s="86"/>
      <c r="E58" s="60"/>
      <c r="F58" s="79"/>
      <c r="H58" s="118"/>
      <c r="I58" s="118"/>
      <c r="J58" s="118"/>
      <c r="K58" s="118"/>
      <c r="L58" s="118"/>
      <c r="M58" s="118"/>
      <c r="N58" s="118"/>
      <c r="P58" s="99"/>
      <c r="Q58" s="100"/>
      <c r="R58" s="100"/>
      <c r="S58" s="101"/>
    </row>
    <row r="59" spans="1:19">
      <c r="A59" s="84"/>
      <c r="B59" s="85"/>
      <c r="C59" s="85"/>
      <c r="D59" s="86"/>
      <c r="E59" s="60"/>
      <c r="F59" s="79"/>
      <c r="H59" s="118"/>
      <c r="I59" s="118"/>
      <c r="J59" s="118"/>
      <c r="K59" s="118"/>
      <c r="L59" s="118"/>
      <c r="M59" s="118"/>
      <c r="N59" s="118"/>
      <c r="P59" s="99"/>
      <c r="Q59" s="100"/>
      <c r="R59" s="100"/>
      <c r="S59" s="101"/>
    </row>
    <row r="60" spans="1:19">
      <c r="A60" s="84"/>
      <c r="B60" s="85"/>
      <c r="C60" s="85"/>
      <c r="D60" s="86"/>
      <c r="E60" s="60"/>
      <c r="F60" s="79"/>
      <c r="H60" s="118"/>
      <c r="I60" s="118"/>
      <c r="J60" s="118"/>
      <c r="K60" s="118"/>
      <c r="L60" s="118"/>
      <c r="M60" s="118"/>
      <c r="N60" s="118"/>
      <c r="P60" s="99"/>
      <c r="Q60" s="100"/>
      <c r="R60" s="100"/>
      <c r="S60" s="101"/>
    </row>
    <row r="61" spans="1:19">
      <c r="A61" s="84"/>
      <c r="B61" s="85"/>
      <c r="C61" s="85"/>
      <c r="D61" s="86"/>
      <c r="E61" s="60"/>
      <c r="F61" s="79"/>
      <c r="H61" s="118"/>
      <c r="I61" s="118"/>
      <c r="J61" s="118"/>
      <c r="K61" s="118"/>
      <c r="L61" s="118"/>
      <c r="M61" s="118"/>
      <c r="N61" s="118"/>
      <c r="P61" s="99"/>
      <c r="Q61" s="100"/>
      <c r="R61" s="100"/>
      <c r="S61" s="101"/>
    </row>
    <row r="62" spans="1:19">
      <c r="A62" s="84"/>
      <c r="B62" s="85"/>
      <c r="C62" s="85"/>
      <c r="D62" s="86"/>
      <c r="E62" s="60"/>
      <c r="F62" s="80"/>
      <c r="H62" s="118"/>
      <c r="I62" s="118"/>
      <c r="J62" s="118"/>
      <c r="K62" s="118"/>
      <c r="L62" s="118"/>
      <c r="M62" s="118"/>
      <c r="N62" s="118"/>
      <c r="P62" s="102"/>
      <c r="Q62" s="103"/>
      <c r="R62" s="103"/>
      <c r="S62" s="104"/>
    </row>
    <row r="64" spans="1:19" ht="18.75">
      <c r="A64" s="1" t="s">
        <v>189</v>
      </c>
    </row>
    <row r="65" spans="1:19" ht="15" customHeight="1" thickBot="1">
      <c r="A65" s="164" t="s">
        <v>164</v>
      </c>
      <c r="B65" s="165"/>
      <c r="C65" s="165"/>
      <c r="D65" s="166"/>
      <c r="E65" s="82" t="s">
        <v>165</v>
      </c>
      <c r="F65" s="68" t="s">
        <v>152</v>
      </c>
      <c r="H65" s="117" t="s">
        <v>191</v>
      </c>
      <c r="I65" s="117"/>
      <c r="J65" s="117"/>
      <c r="K65" s="117"/>
      <c r="L65" s="117"/>
      <c r="M65" s="117"/>
      <c r="N65" s="117"/>
      <c r="P65" s="96" t="s">
        <v>190</v>
      </c>
      <c r="Q65" s="97"/>
      <c r="R65" s="97"/>
      <c r="S65" s="98"/>
    </row>
    <row r="66" spans="1:19" ht="15.75" thickBot="1">
      <c r="A66" s="167"/>
      <c r="B66" s="168"/>
      <c r="C66" s="168"/>
      <c r="D66" s="169"/>
      <c r="E66" s="83"/>
      <c r="F66" s="67">
        <f>SUM(E67:E76)</f>
        <v>0</v>
      </c>
      <c r="H66" s="117"/>
      <c r="I66" s="117"/>
      <c r="J66" s="117"/>
      <c r="K66" s="117"/>
      <c r="L66" s="117"/>
      <c r="M66" s="117"/>
      <c r="N66" s="117"/>
      <c r="P66" s="99"/>
      <c r="Q66" s="100"/>
      <c r="R66" s="100"/>
      <c r="S66" s="101"/>
    </row>
    <row r="67" spans="1:19">
      <c r="A67" s="84"/>
      <c r="B67" s="85"/>
      <c r="C67" s="85"/>
      <c r="D67" s="86"/>
      <c r="E67" s="60"/>
      <c r="F67" s="78"/>
      <c r="H67" s="118"/>
      <c r="I67" s="118"/>
      <c r="J67" s="118"/>
      <c r="K67" s="118"/>
      <c r="L67" s="118"/>
      <c r="M67" s="118"/>
      <c r="N67" s="118"/>
      <c r="P67" s="99"/>
      <c r="Q67" s="100"/>
      <c r="R67" s="100"/>
      <c r="S67" s="101"/>
    </row>
    <row r="68" spans="1:19">
      <c r="A68" s="84"/>
      <c r="B68" s="85"/>
      <c r="C68" s="85"/>
      <c r="D68" s="86"/>
      <c r="E68" s="60"/>
      <c r="F68" s="79"/>
      <c r="H68" s="118"/>
      <c r="I68" s="118"/>
      <c r="J68" s="118"/>
      <c r="K68" s="118"/>
      <c r="L68" s="118"/>
      <c r="M68" s="118"/>
      <c r="N68" s="118"/>
      <c r="P68" s="99"/>
      <c r="Q68" s="100"/>
      <c r="R68" s="100"/>
      <c r="S68" s="101"/>
    </row>
    <row r="69" spans="1:19">
      <c r="A69" s="84"/>
      <c r="B69" s="85"/>
      <c r="C69" s="85"/>
      <c r="D69" s="86"/>
      <c r="E69" s="60"/>
      <c r="F69" s="79"/>
      <c r="H69" s="118"/>
      <c r="I69" s="118"/>
      <c r="J69" s="118"/>
      <c r="K69" s="118"/>
      <c r="L69" s="118"/>
      <c r="M69" s="118"/>
      <c r="N69" s="118"/>
      <c r="P69" s="99"/>
      <c r="Q69" s="100"/>
      <c r="R69" s="100"/>
      <c r="S69" s="101"/>
    </row>
    <row r="70" spans="1:19">
      <c r="A70" s="84"/>
      <c r="B70" s="85"/>
      <c r="C70" s="85"/>
      <c r="D70" s="86"/>
      <c r="E70" s="60"/>
      <c r="F70" s="79"/>
      <c r="H70" s="118"/>
      <c r="I70" s="118"/>
      <c r="J70" s="118"/>
      <c r="K70" s="118"/>
      <c r="L70" s="118"/>
      <c r="M70" s="118"/>
      <c r="N70" s="118"/>
      <c r="P70" s="99"/>
      <c r="Q70" s="100"/>
      <c r="R70" s="100"/>
      <c r="S70" s="101"/>
    </row>
    <row r="71" spans="1:19">
      <c r="A71" s="84"/>
      <c r="B71" s="85"/>
      <c r="C71" s="85"/>
      <c r="D71" s="86"/>
      <c r="E71" s="60"/>
      <c r="F71" s="79"/>
      <c r="H71" s="118"/>
      <c r="I71" s="118"/>
      <c r="J71" s="118"/>
      <c r="K71" s="118"/>
      <c r="L71" s="118"/>
      <c r="M71" s="118"/>
      <c r="N71" s="118"/>
      <c r="P71" s="99"/>
      <c r="Q71" s="100"/>
      <c r="R71" s="100"/>
      <c r="S71" s="101"/>
    </row>
    <row r="72" spans="1:19">
      <c r="A72" s="84"/>
      <c r="B72" s="85"/>
      <c r="C72" s="85"/>
      <c r="D72" s="86"/>
      <c r="E72" s="60"/>
      <c r="F72" s="79"/>
      <c r="H72" s="118"/>
      <c r="I72" s="118"/>
      <c r="J72" s="118"/>
      <c r="K72" s="118"/>
      <c r="L72" s="118"/>
      <c r="M72" s="118"/>
      <c r="N72" s="118"/>
      <c r="P72" s="99"/>
      <c r="Q72" s="100"/>
      <c r="R72" s="100"/>
      <c r="S72" s="101"/>
    </row>
    <row r="73" spans="1:19">
      <c r="A73" s="84"/>
      <c r="B73" s="85"/>
      <c r="C73" s="85"/>
      <c r="D73" s="86"/>
      <c r="E73" s="60"/>
      <c r="F73" s="79"/>
      <c r="H73" s="118"/>
      <c r="I73" s="118"/>
      <c r="J73" s="118"/>
      <c r="K73" s="118"/>
      <c r="L73" s="118"/>
      <c r="M73" s="118"/>
      <c r="N73" s="118"/>
      <c r="P73" s="99"/>
      <c r="Q73" s="100"/>
      <c r="R73" s="100"/>
      <c r="S73" s="101"/>
    </row>
    <row r="74" spans="1:19">
      <c r="A74" s="84"/>
      <c r="B74" s="85"/>
      <c r="C74" s="85"/>
      <c r="D74" s="86"/>
      <c r="E74" s="60"/>
      <c r="F74" s="79"/>
      <c r="H74" s="118"/>
      <c r="I74" s="118"/>
      <c r="J74" s="118"/>
      <c r="K74" s="118"/>
      <c r="L74" s="118"/>
      <c r="M74" s="118"/>
      <c r="N74" s="118"/>
      <c r="P74" s="99"/>
      <c r="Q74" s="100"/>
      <c r="R74" s="100"/>
      <c r="S74" s="101"/>
    </row>
    <row r="75" spans="1:19">
      <c r="A75" s="84"/>
      <c r="B75" s="85"/>
      <c r="C75" s="85"/>
      <c r="D75" s="86"/>
      <c r="E75" s="60"/>
      <c r="F75" s="79"/>
      <c r="H75" s="118"/>
      <c r="I75" s="118"/>
      <c r="J75" s="118"/>
      <c r="K75" s="118"/>
      <c r="L75" s="118"/>
      <c r="M75" s="118"/>
      <c r="N75" s="118"/>
      <c r="P75" s="99"/>
      <c r="Q75" s="100"/>
      <c r="R75" s="100"/>
      <c r="S75" s="101"/>
    </row>
    <row r="76" spans="1:19">
      <c r="A76" s="84"/>
      <c r="B76" s="85"/>
      <c r="C76" s="85"/>
      <c r="D76" s="86"/>
      <c r="E76" s="60"/>
      <c r="F76" s="80"/>
      <c r="H76" s="118"/>
      <c r="I76" s="118"/>
      <c r="J76" s="118"/>
      <c r="K76" s="118"/>
      <c r="L76" s="118"/>
      <c r="M76" s="118"/>
      <c r="N76" s="118"/>
      <c r="P76" s="102"/>
      <c r="Q76" s="103"/>
      <c r="R76" s="103"/>
      <c r="S76" s="104"/>
    </row>
    <row r="78" spans="1:19" ht="18.75">
      <c r="A78" s="1" t="s">
        <v>169</v>
      </c>
    </row>
    <row r="79" spans="1:19" ht="15.75" thickBot="1">
      <c r="A79" s="164" t="s">
        <v>164</v>
      </c>
      <c r="B79" s="165"/>
      <c r="C79" s="165"/>
      <c r="D79" s="166"/>
      <c r="E79" s="82" t="s">
        <v>165</v>
      </c>
      <c r="F79" s="68" t="s">
        <v>152</v>
      </c>
      <c r="H79" s="117" t="s">
        <v>191</v>
      </c>
      <c r="I79" s="117"/>
      <c r="J79" s="117"/>
      <c r="K79" s="117"/>
      <c r="L79" s="117"/>
      <c r="M79" s="117"/>
      <c r="N79" s="117"/>
    </row>
    <row r="80" spans="1:19" ht="15.75" thickBot="1">
      <c r="A80" s="167"/>
      <c r="B80" s="168"/>
      <c r="C80" s="168"/>
      <c r="D80" s="169"/>
      <c r="E80" s="83"/>
      <c r="F80" s="67">
        <f>SUM(E81:E91)</f>
        <v>0</v>
      </c>
      <c r="H80" s="117"/>
      <c r="I80" s="117"/>
      <c r="J80" s="117"/>
      <c r="K80" s="117"/>
      <c r="L80" s="117"/>
      <c r="M80" s="117"/>
      <c r="N80" s="117"/>
    </row>
    <row r="81" spans="1:14">
      <c r="A81" s="84"/>
      <c r="B81" s="85"/>
      <c r="C81" s="85"/>
      <c r="D81" s="86"/>
      <c r="E81" s="60"/>
      <c r="F81" s="78"/>
      <c r="H81" s="105"/>
      <c r="I81" s="106"/>
      <c r="J81" s="106"/>
      <c r="K81" s="106"/>
      <c r="L81" s="106"/>
      <c r="M81" s="106"/>
      <c r="N81" s="107"/>
    </row>
    <row r="82" spans="1:14">
      <c r="A82" s="84"/>
      <c r="B82" s="85"/>
      <c r="C82" s="85"/>
      <c r="D82" s="86"/>
      <c r="E82" s="60"/>
      <c r="F82" s="79"/>
      <c r="H82" s="108"/>
      <c r="I82" s="109"/>
      <c r="J82" s="109"/>
      <c r="K82" s="109"/>
      <c r="L82" s="109"/>
      <c r="M82" s="109"/>
      <c r="N82" s="110"/>
    </row>
    <row r="83" spans="1:14">
      <c r="A83" s="84"/>
      <c r="B83" s="85"/>
      <c r="C83" s="85"/>
      <c r="D83" s="86"/>
      <c r="E83" s="60"/>
      <c r="F83" s="79"/>
      <c r="H83" s="108"/>
      <c r="I83" s="109"/>
      <c r="J83" s="109"/>
      <c r="K83" s="109"/>
      <c r="L83" s="109"/>
      <c r="M83" s="109"/>
      <c r="N83" s="110"/>
    </row>
    <row r="84" spans="1:14">
      <c r="A84" s="84"/>
      <c r="B84" s="85"/>
      <c r="C84" s="85"/>
      <c r="D84" s="86"/>
      <c r="E84" s="60"/>
      <c r="F84" s="79"/>
      <c r="H84" s="108"/>
      <c r="I84" s="109"/>
      <c r="J84" s="109"/>
      <c r="K84" s="109"/>
      <c r="L84" s="109"/>
      <c r="M84" s="109"/>
      <c r="N84" s="110"/>
    </row>
    <row r="85" spans="1:14">
      <c r="A85" s="84"/>
      <c r="B85" s="85"/>
      <c r="C85" s="85"/>
      <c r="D85" s="86"/>
      <c r="E85" s="60"/>
      <c r="F85" s="79"/>
      <c r="H85" s="108"/>
      <c r="I85" s="109"/>
      <c r="J85" s="109"/>
      <c r="K85" s="109"/>
      <c r="L85" s="109"/>
      <c r="M85" s="109"/>
      <c r="N85" s="110"/>
    </row>
    <row r="86" spans="1:14">
      <c r="A86" s="84"/>
      <c r="B86" s="85"/>
      <c r="C86" s="85"/>
      <c r="D86" s="86"/>
      <c r="E86" s="60"/>
      <c r="F86" s="79"/>
      <c r="H86" s="108"/>
      <c r="I86" s="109"/>
      <c r="J86" s="109"/>
      <c r="K86" s="109"/>
      <c r="L86" s="109"/>
      <c r="M86" s="109"/>
      <c r="N86" s="110"/>
    </row>
    <row r="87" spans="1:14">
      <c r="A87" s="84"/>
      <c r="B87" s="85"/>
      <c r="C87" s="85"/>
      <c r="D87" s="86"/>
      <c r="E87" s="60"/>
      <c r="F87" s="79"/>
      <c r="H87" s="108"/>
      <c r="I87" s="109"/>
      <c r="J87" s="109"/>
      <c r="K87" s="109"/>
      <c r="L87" s="109"/>
      <c r="M87" s="109"/>
      <c r="N87" s="110"/>
    </row>
    <row r="88" spans="1:14">
      <c r="A88" s="84"/>
      <c r="B88" s="85"/>
      <c r="C88" s="85"/>
      <c r="D88" s="86"/>
      <c r="E88" s="60"/>
      <c r="F88" s="79"/>
      <c r="H88" s="108"/>
      <c r="I88" s="109"/>
      <c r="J88" s="109"/>
      <c r="K88" s="109"/>
      <c r="L88" s="109"/>
      <c r="M88" s="109"/>
      <c r="N88" s="110"/>
    </row>
    <row r="89" spans="1:14">
      <c r="A89" s="84"/>
      <c r="B89" s="85"/>
      <c r="C89" s="85"/>
      <c r="D89" s="86"/>
      <c r="E89" s="60"/>
      <c r="F89" s="79"/>
      <c r="H89" s="108"/>
      <c r="I89" s="109"/>
      <c r="J89" s="109"/>
      <c r="K89" s="109"/>
      <c r="L89" s="109"/>
      <c r="M89" s="109"/>
      <c r="N89" s="110"/>
    </row>
    <row r="90" spans="1:14">
      <c r="A90" s="84"/>
      <c r="B90" s="85"/>
      <c r="C90" s="85"/>
      <c r="D90" s="86"/>
      <c r="E90" s="60"/>
      <c r="F90" s="79"/>
      <c r="H90" s="108"/>
      <c r="I90" s="109"/>
      <c r="J90" s="109"/>
      <c r="K90" s="109"/>
      <c r="L90" s="109"/>
      <c r="M90" s="109"/>
      <c r="N90" s="110"/>
    </row>
    <row r="91" spans="1:14">
      <c r="A91" s="84"/>
      <c r="B91" s="85"/>
      <c r="C91" s="85"/>
      <c r="D91" s="86"/>
      <c r="E91" s="60"/>
      <c r="F91" s="80"/>
      <c r="H91" s="111"/>
      <c r="I91" s="112"/>
      <c r="J91" s="112"/>
      <c r="K91" s="112"/>
      <c r="L91" s="112"/>
      <c r="M91" s="112"/>
      <c r="N91" s="113"/>
    </row>
  </sheetData>
  <sheetProtection algorithmName="SHA-512" hashValue="w9vRXRZFyzOFzUAYiR40y4d9yuLy5TwSdI5QF1aU5n0u2E2SQHF7A4mcWYNzURFUH4E2TRwZ5+sJXeyXIP3Fcg==" saltValue="pgB0rl2F+oFtKbDGb6oIhw==" spinCount="100000" sheet="1" insertRows="0" deleteRows="0"/>
  <mergeCells count="128">
    <mergeCell ref="D29:E29"/>
    <mergeCell ref="D30:E30"/>
    <mergeCell ref="D28:E28"/>
    <mergeCell ref="D31:E31"/>
    <mergeCell ref="D26:E26"/>
    <mergeCell ref="K4:L4"/>
    <mergeCell ref="K5:L5"/>
    <mergeCell ref="K6:L6"/>
    <mergeCell ref="K7:L7"/>
    <mergeCell ref="K8:L8"/>
    <mergeCell ref="K9:L9"/>
    <mergeCell ref="K10:L10"/>
    <mergeCell ref="K11:L11"/>
    <mergeCell ref="K12:L12"/>
    <mergeCell ref="G20:H20"/>
    <mergeCell ref="D19:E19"/>
    <mergeCell ref="B6:D9"/>
    <mergeCell ref="B5:D5"/>
    <mergeCell ref="B4:D4"/>
    <mergeCell ref="D17:E17"/>
    <mergeCell ref="G17:H17"/>
    <mergeCell ref="D18:E18"/>
    <mergeCell ref="G18:H18"/>
    <mergeCell ref="F23:F24"/>
    <mergeCell ref="A85:D85"/>
    <mergeCell ref="A86:D86"/>
    <mergeCell ref="A87:D87"/>
    <mergeCell ref="A73:D73"/>
    <mergeCell ref="A74:D74"/>
    <mergeCell ref="A75:D75"/>
    <mergeCell ref="A76:D76"/>
    <mergeCell ref="A88:D88"/>
    <mergeCell ref="A67:D67"/>
    <mergeCell ref="A81:D81"/>
    <mergeCell ref="A82:D82"/>
    <mergeCell ref="A83:D83"/>
    <mergeCell ref="A59:D59"/>
    <mergeCell ref="A60:D60"/>
    <mergeCell ref="A61:D61"/>
    <mergeCell ref="A58:D58"/>
    <mergeCell ref="A51:D52"/>
    <mergeCell ref="A65:D66"/>
    <mergeCell ref="A79:D80"/>
    <mergeCell ref="A43:C43"/>
    <mergeCell ref="A44:C44"/>
    <mergeCell ref="A53:D53"/>
    <mergeCell ref="J23:J24"/>
    <mergeCell ref="L23:L24"/>
    <mergeCell ref="G23:I24"/>
    <mergeCell ref="I6:J6"/>
    <mergeCell ref="I7:J7"/>
    <mergeCell ref="I8:J8"/>
    <mergeCell ref="I9:J9"/>
    <mergeCell ref="I10:J10"/>
    <mergeCell ref="I11:J11"/>
    <mergeCell ref="I12:J12"/>
    <mergeCell ref="I4:J4"/>
    <mergeCell ref="I5:J5"/>
    <mergeCell ref="I14:L14"/>
    <mergeCell ref="P17:S20"/>
    <mergeCell ref="D23:E24"/>
    <mergeCell ref="A39:C39"/>
    <mergeCell ref="A40:C40"/>
    <mergeCell ref="A41:C41"/>
    <mergeCell ref="A42:C42"/>
    <mergeCell ref="P37:S48"/>
    <mergeCell ref="D25:E25"/>
    <mergeCell ref="A23:A24"/>
    <mergeCell ref="P23:S27"/>
    <mergeCell ref="A6:A9"/>
    <mergeCell ref="P4:P5"/>
    <mergeCell ref="M19:M20"/>
    <mergeCell ref="K23:K24"/>
    <mergeCell ref="M23:M24"/>
    <mergeCell ref="D20:E20"/>
    <mergeCell ref="F19:F20"/>
    <mergeCell ref="P14:S14"/>
    <mergeCell ref="Q4:R5"/>
    <mergeCell ref="B23:B24"/>
    <mergeCell ref="C23:C24"/>
    <mergeCell ref="D27:E27"/>
    <mergeCell ref="F67:F76"/>
    <mergeCell ref="P51:S62"/>
    <mergeCell ref="P65:S76"/>
    <mergeCell ref="H81:N91"/>
    <mergeCell ref="J34:L34"/>
    <mergeCell ref="H37:N38"/>
    <mergeCell ref="H39:N48"/>
    <mergeCell ref="H51:N52"/>
    <mergeCell ref="H53:N62"/>
    <mergeCell ref="H65:N66"/>
    <mergeCell ref="H67:N76"/>
    <mergeCell ref="H79:N80"/>
    <mergeCell ref="A91:D91"/>
    <mergeCell ref="A68:D68"/>
    <mergeCell ref="A84:D84"/>
    <mergeCell ref="A37:C38"/>
    <mergeCell ref="D37:D38"/>
    <mergeCell ref="A89:D89"/>
    <mergeCell ref="A90:D90"/>
    <mergeCell ref="A45:C45"/>
    <mergeCell ref="A46:C46"/>
    <mergeCell ref="A47:C47"/>
    <mergeCell ref="A48:C48"/>
    <mergeCell ref="F53:F62"/>
    <mergeCell ref="F81:F91"/>
    <mergeCell ref="I3:L3"/>
    <mergeCell ref="E79:E80"/>
    <mergeCell ref="A62:D62"/>
    <mergeCell ref="E65:E66"/>
    <mergeCell ref="A69:D69"/>
    <mergeCell ref="A70:D70"/>
    <mergeCell ref="A71:D71"/>
    <mergeCell ref="A72:D72"/>
    <mergeCell ref="E51:E52"/>
    <mergeCell ref="A54:D54"/>
    <mergeCell ref="A55:D55"/>
    <mergeCell ref="A56:D56"/>
    <mergeCell ref="A57:D57"/>
    <mergeCell ref="E37:E38"/>
    <mergeCell ref="G28:I28"/>
    <mergeCell ref="G29:I29"/>
    <mergeCell ref="G30:I30"/>
    <mergeCell ref="G31:I31"/>
    <mergeCell ref="G25:I25"/>
    <mergeCell ref="G26:I26"/>
    <mergeCell ref="G27:I27"/>
    <mergeCell ref="G19:H19"/>
  </mergeCells>
  <conditionalFormatting sqref="C18">
    <cfRule type="cellIs" dxfId="19" priority="10" operator="equal">
      <formula>1</formula>
    </cfRule>
  </conditionalFormatting>
  <conditionalFormatting sqref="C20">
    <cfRule type="cellIs" dxfId="18" priority="9" operator="equal">
      <formula>1</formula>
    </cfRule>
  </conditionalFormatting>
  <conditionalFormatting sqref="C25:C31">
    <cfRule type="cellIs" dxfId="17" priority="8" operator="equal">
      <formula>1</formula>
    </cfRule>
  </conditionalFormatting>
  <conditionalFormatting sqref="J26:N31">
    <cfRule type="expression" dxfId="16" priority="7">
      <formula>ISBLANK($A26)</formula>
    </cfRule>
  </conditionalFormatting>
  <conditionalFormatting sqref="K5:K12">
    <cfRule type="cellIs" dxfId="15" priority="5" operator="equal">
      <formula>0</formula>
    </cfRule>
    <cfRule type="expression" dxfId="14" priority="6">
      <formula>0</formula>
    </cfRule>
  </conditionalFormatting>
  <conditionalFormatting sqref="K18">
    <cfRule type="expression" dxfId="13" priority="3">
      <formula>ISBLANK(A18)</formula>
    </cfRule>
  </conditionalFormatting>
  <conditionalFormatting sqref="K25:K31">
    <cfRule type="cellIs" dxfId="12" priority="4" operator="equal">
      <formula>1510</formula>
    </cfRule>
  </conditionalFormatting>
  <conditionalFormatting sqref="M18">
    <cfRule type="expression" dxfId="11" priority="2">
      <formula>ISBLANK(A18)</formula>
    </cfRule>
  </conditionalFormatting>
  <conditionalFormatting sqref="M25:M31">
    <cfRule type="expression" dxfId="10" priority="1">
      <formula>ISBLANK($A25)</formula>
    </cfRule>
  </conditionalFormatting>
  <pageMargins left="0.23622047244094491" right="0.23622047244094491" top="0.74803149606299213" bottom="0.74803149606299213" header="0.31496062992125984" footer="0.31496062992125984"/>
  <pageSetup paperSize="9" scale="45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Stammdaten!$E$8:$E$14</xm:f>
          </x14:formula1>
          <xm:sqref>D18</xm:sqref>
        </x14:dataValidation>
        <x14:dataValidation type="list" allowBlank="1" showInputMessage="1" showErrorMessage="1">
          <x14:formula1>
            <xm:f>Stammdaten!$E$24:$E$29</xm:f>
          </x14:formula1>
          <xm:sqref>F18</xm:sqref>
        </x14:dataValidation>
        <x14:dataValidation type="list" allowBlank="1" showInputMessage="1" showErrorMessage="1">
          <x14:formula1>
            <xm:f>Stammdaten!$E$40:$E$41</xm:f>
          </x14:formula1>
          <xm:sqref>D25:E31</xm:sqref>
        </x14:dataValidation>
        <x14:dataValidation type="list" allowBlank="1" showInputMessage="1" showErrorMessage="1">
          <x14:formula1>
            <xm:f>Stammdaten!$E$44:$E$52</xm:f>
          </x14:formula1>
          <xm:sqref>B4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workbookViewId="0">
      <selection activeCell="B5" sqref="B5:C5"/>
    </sheetView>
  </sheetViews>
  <sheetFormatPr baseColWidth="10" defaultRowHeight="15"/>
  <sheetData>
    <row r="1" spans="1:13" ht="45" customHeight="1">
      <c r="A1" s="191" t="s">
        <v>196</v>
      </c>
      <c r="B1" s="192"/>
      <c r="C1" s="192"/>
      <c r="D1" s="192"/>
      <c r="E1" s="192"/>
      <c r="F1" s="192"/>
      <c r="G1" s="193"/>
      <c r="H1" s="12" t="s">
        <v>77</v>
      </c>
      <c r="I1" s="18"/>
      <c r="J1" s="18"/>
      <c r="K1" s="18"/>
      <c r="L1" s="19"/>
    </row>
    <row r="2" spans="1:13">
      <c r="A2" s="11" t="s">
        <v>59</v>
      </c>
      <c r="B2" s="16">
        <v>1</v>
      </c>
      <c r="C2" s="16">
        <v>2</v>
      </c>
      <c r="D2" s="16">
        <v>3</v>
      </c>
      <c r="E2" s="16">
        <v>4</v>
      </c>
      <c r="F2" s="16">
        <v>5</v>
      </c>
      <c r="G2" s="16">
        <v>6</v>
      </c>
      <c r="I2" s="12"/>
      <c r="J2" s="18"/>
      <c r="K2" s="18"/>
      <c r="L2" s="18"/>
      <c r="M2" s="19"/>
    </row>
    <row r="3" spans="1:13">
      <c r="A3" s="15" t="s">
        <v>60</v>
      </c>
      <c r="B3" s="10">
        <v>8074.5577192814899</v>
      </c>
      <c r="C3" s="10">
        <v>8948.9164500357001</v>
      </c>
      <c r="D3" s="10">
        <v>9778.7436245382396</v>
      </c>
      <c r="E3" s="10">
        <v>10322.979240705848</v>
      </c>
      <c r="F3" s="10">
        <v>10456.85961789992</v>
      </c>
      <c r="G3" s="17"/>
      <c r="H3" s="14">
        <v>0.32529999999999998</v>
      </c>
      <c r="I3" s="11"/>
      <c r="J3" s="11">
        <v>2018</v>
      </c>
      <c r="K3" s="11">
        <v>2019</v>
      </c>
      <c r="L3" s="11">
        <v>2020</v>
      </c>
      <c r="M3" s="11">
        <v>2022</v>
      </c>
    </row>
    <row r="4" spans="1:13">
      <c r="A4" s="15" t="s">
        <v>61</v>
      </c>
      <c r="B4" s="10">
        <v>6639.1065744551306</v>
      </c>
      <c r="C4" s="10">
        <v>7128.7588920150502</v>
      </c>
      <c r="D4" s="10">
        <v>7387.5068438255694</v>
      </c>
      <c r="E4" s="10">
        <v>8306.5529717982099</v>
      </c>
      <c r="F4" s="10">
        <v>9002.4867823594486</v>
      </c>
      <c r="G4" s="10">
        <v>9268.8579547939808</v>
      </c>
      <c r="H4" s="14">
        <v>0.32529999999999998</v>
      </c>
      <c r="I4" s="11" t="s">
        <v>78</v>
      </c>
      <c r="J4" s="13">
        <v>0.35</v>
      </c>
      <c r="K4" s="14">
        <v>0.33979999999999999</v>
      </c>
      <c r="L4" s="14">
        <v>0.32950000000000002</v>
      </c>
      <c r="M4" s="14">
        <v>0.32529999999999998</v>
      </c>
    </row>
    <row r="5" spans="1:13">
      <c r="A5" s="15" t="s">
        <v>62</v>
      </c>
      <c r="B5" s="10">
        <v>6022.6646436887195</v>
      </c>
      <c r="C5" s="10">
        <v>6468.48668934739</v>
      </c>
      <c r="D5" s="10">
        <v>6834.3233588164894</v>
      </c>
      <c r="E5" s="10">
        <v>7387.5068438255694</v>
      </c>
      <c r="F5" s="10">
        <v>8235.1258620332101</v>
      </c>
      <c r="G5" s="10">
        <v>8478.4975051234087</v>
      </c>
      <c r="H5" s="14">
        <v>0.32529999999999998</v>
      </c>
      <c r="I5" s="11" t="s">
        <v>79</v>
      </c>
      <c r="J5" s="13">
        <v>0.5</v>
      </c>
      <c r="K5" s="14">
        <v>0.4854</v>
      </c>
      <c r="L5" s="14">
        <v>0.47070000000000001</v>
      </c>
      <c r="M5" s="14">
        <v>0.4647</v>
      </c>
    </row>
    <row r="6" spans="1:13">
      <c r="A6" s="15" t="s">
        <v>63</v>
      </c>
      <c r="B6" s="17"/>
      <c r="C6" s="10">
        <v>6045.3882015953895</v>
      </c>
      <c r="D6" s="10">
        <v>6361.2130695989135</v>
      </c>
      <c r="E6" s="10">
        <v>7471.0721152444294</v>
      </c>
      <c r="F6" s="10">
        <v>8328.2791466767903</v>
      </c>
      <c r="G6" s="10">
        <v>8574.4037371199229</v>
      </c>
      <c r="H6" s="14">
        <v>0.32529999999999998</v>
      </c>
      <c r="I6" s="11" t="s">
        <v>80</v>
      </c>
      <c r="J6" s="13">
        <v>0.8</v>
      </c>
      <c r="K6" s="14">
        <v>0.77659999999999996</v>
      </c>
      <c r="L6" s="14">
        <v>0.75309999999999999</v>
      </c>
      <c r="M6" s="14">
        <v>0.74350000000000005</v>
      </c>
    </row>
    <row r="7" spans="1:13">
      <c r="A7" s="15" t="s">
        <v>64</v>
      </c>
      <c r="B7" s="10">
        <v>5625.5185627545934</v>
      </c>
      <c r="C7" s="10">
        <v>6045.3882015953895</v>
      </c>
      <c r="D7" s="10">
        <v>6361.2130695989135</v>
      </c>
      <c r="E7" s="10">
        <v>6974.7909039811066</v>
      </c>
      <c r="F7" s="10">
        <v>7822.975118250476</v>
      </c>
      <c r="G7" s="10">
        <v>8053.9303435942602</v>
      </c>
      <c r="H7" s="14">
        <v>0.4647</v>
      </c>
      <c r="I7" s="11" t="s">
        <v>81</v>
      </c>
      <c r="J7" s="194">
        <v>0.95</v>
      </c>
      <c r="K7" s="14">
        <v>0.92190000000000005</v>
      </c>
      <c r="L7" s="14">
        <v>0.89400000000000002</v>
      </c>
      <c r="M7" s="14">
        <v>0.88295000000000001</v>
      </c>
    </row>
    <row r="8" spans="1:13">
      <c r="A8" s="15" t="s">
        <v>65</v>
      </c>
      <c r="B8" s="10">
        <v>5082.4158912495532</v>
      </c>
      <c r="C8" s="10">
        <v>5431.7972335637596</v>
      </c>
      <c r="D8" s="10">
        <v>6171.7207755266872</v>
      </c>
      <c r="E8" s="10">
        <v>6821.4030122102768</v>
      </c>
      <c r="F8" s="10">
        <v>7660.5644093166566</v>
      </c>
      <c r="G8" s="10">
        <v>7886.6339170699994</v>
      </c>
      <c r="H8" s="14">
        <v>0.4647</v>
      </c>
      <c r="I8" s="11" t="s">
        <v>82</v>
      </c>
      <c r="J8" s="195"/>
      <c r="K8" s="14">
        <v>0.91690000000000005</v>
      </c>
      <c r="L8" s="14">
        <v>0.8891</v>
      </c>
      <c r="M8" s="14">
        <v>0.88295000000000001</v>
      </c>
    </row>
    <row r="9" spans="1:13">
      <c r="A9" s="15" t="s">
        <v>66</v>
      </c>
      <c r="B9" s="10">
        <v>5031.9931057363738</v>
      </c>
      <c r="C9" s="10">
        <v>5361.9588387901804</v>
      </c>
      <c r="D9" s="10">
        <v>5737.806109641856</v>
      </c>
      <c r="E9" s="10">
        <v>6309.7744636295265</v>
      </c>
      <c r="F9" s="10">
        <v>7140.0463419419339</v>
      </c>
      <c r="G9" s="10">
        <v>7350.4273586867466</v>
      </c>
      <c r="H9" s="14">
        <v>0.74350000000000005</v>
      </c>
    </row>
    <row r="10" spans="1:13">
      <c r="A10" s="15" t="s">
        <v>67</v>
      </c>
      <c r="B10" s="10">
        <v>4858.7523680518198</v>
      </c>
      <c r="C10" s="10">
        <v>5182.554909461137</v>
      </c>
      <c r="D10" s="10">
        <v>5553.2997558576799</v>
      </c>
      <c r="E10" s="10">
        <v>5931.5102548780496</v>
      </c>
      <c r="F10" s="10">
        <v>6651.126659677946</v>
      </c>
      <c r="G10" s="10">
        <v>6846.8449198306398</v>
      </c>
      <c r="H10" s="14">
        <v>0.74350000000000005</v>
      </c>
    </row>
    <row r="11" spans="1:13">
      <c r="A11" s="15" t="s">
        <v>68</v>
      </c>
      <c r="B11" s="10">
        <v>4339.0704372964901</v>
      </c>
      <c r="C11" s="10">
        <v>4651.2448219212129</v>
      </c>
      <c r="D11" s="10">
        <v>4854.6167187566061</v>
      </c>
      <c r="E11" s="10">
        <v>5416.5950627584361</v>
      </c>
      <c r="F11" s="10">
        <v>5894.6385244733228</v>
      </c>
      <c r="G11" s="10">
        <v>6067.6778506662267</v>
      </c>
      <c r="H11" s="14">
        <v>0.74350000000000005</v>
      </c>
    </row>
    <row r="12" spans="1:13">
      <c r="A12" s="15" t="s">
        <v>69</v>
      </c>
      <c r="B12" s="10">
        <v>4339.0704372964901</v>
      </c>
      <c r="C12" s="10">
        <v>4651.2448219212129</v>
      </c>
      <c r="D12" s="10">
        <v>4719.0533574433794</v>
      </c>
      <c r="E12" s="10">
        <v>4854.6167187566061</v>
      </c>
      <c r="F12" s="10">
        <v>5416.5950627584361</v>
      </c>
      <c r="G12" s="10">
        <v>5573.5483244848938</v>
      </c>
      <c r="H12" s="14">
        <v>0.74350000000000005</v>
      </c>
    </row>
    <row r="13" spans="1:13">
      <c r="A13" s="15" t="s">
        <v>70</v>
      </c>
      <c r="B13" s="10">
        <v>4128.4530054992329</v>
      </c>
      <c r="C13" s="10">
        <v>4436.6175582908672</v>
      </c>
      <c r="D13" s="10">
        <v>4607.8985171105669</v>
      </c>
      <c r="E13" s="10">
        <v>4770.6819422306999</v>
      </c>
      <c r="F13" s="10">
        <v>4950.5690294298329</v>
      </c>
      <c r="G13" s="10">
        <v>5061.919299298117</v>
      </c>
      <c r="H13" s="14">
        <v>0.88295000000000001</v>
      </c>
    </row>
    <row r="14" spans="1:13">
      <c r="A14" s="15" t="s">
        <v>71</v>
      </c>
      <c r="B14" s="10">
        <v>3892.1102591044164</v>
      </c>
      <c r="C14" s="10">
        <v>4193.0532656849173</v>
      </c>
      <c r="D14" s="10">
        <v>4419.4595988719338</v>
      </c>
      <c r="E14" s="10">
        <v>4590.7812806965831</v>
      </c>
      <c r="F14" s="10">
        <v>4727.8549153582835</v>
      </c>
      <c r="G14" s="10">
        <v>4847.7570162660668</v>
      </c>
      <c r="H14" s="14">
        <v>0.88295000000000001</v>
      </c>
    </row>
    <row r="15" spans="1:13">
      <c r="A15" s="15" t="s">
        <v>72</v>
      </c>
      <c r="B15" s="10">
        <v>3828.7316890672332</v>
      </c>
      <c r="C15" s="10">
        <v>4126.6068959414997</v>
      </c>
      <c r="D15" s="10">
        <v>4292.7431818025161</v>
      </c>
      <c r="E15" s="10">
        <v>4462.3137744143169</v>
      </c>
      <c r="F15" s="10">
        <v>4573.6504699476163</v>
      </c>
      <c r="G15" s="10">
        <v>4693.5661451903834</v>
      </c>
      <c r="H15" s="14">
        <v>0.88295000000000001</v>
      </c>
    </row>
  </sheetData>
  <mergeCells count="2">
    <mergeCell ref="A1:G1"/>
    <mergeCell ref="J7:J8"/>
  </mergeCells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workbookViewId="0">
      <selection activeCell="E7" sqref="E7"/>
    </sheetView>
  </sheetViews>
  <sheetFormatPr baseColWidth="10" defaultRowHeight="15"/>
  <sheetData>
    <row r="1" spans="1:13" ht="45" customHeight="1">
      <c r="A1" s="191" t="s">
        <v>157</v>
      </c>
      <c r="B1" s="192"/>
      <c r="C1" s="192"/>
      <c r="D1" s="192"/>
      <c r="E1" s="192"/>
      <c r="F1" s="192"/>
      <c r="G1" s="193"/>
      <c r="H1" s="12" t="s">
        <v>77</v>
      </c>
      <c r="I1" s="18"/>
      <c r="J1" s="18"/>
      <c r="K1" s="18"/>
      <c r="L1" s="19"/>
    </row>
    <row r="2" spans="1:13">
      <c r="A2" s="11" t="s">
        <v>59</v>
      </c>
      <c r="B2" s="16">
        <v>1</v>
      </c>
      <c r="C2" s="16">
        <v>2</v>
      </c>
      <c r="D2" s="16">
        <v>3</v>
      </c>
      <c r="E2" s="16">
        <v>4</v>
      </c>
      <c r="F2" s="16">
        <v>5</v>
      </c>
      <c r="G2" s="16">
        <v>6</v>
      </c>
      <c r="I2" s="12"/>
      <c r="J2" s="18"/>
      <c r="K2" s="18"/>
      <c r="L2" s="18"/>
      <c r="M2" s="19"/>
    </row>
    <row r="3" spans="1:13">
      <c r="A3" s="15" t="s">
        <v>76</v>
      </c>
      <c r="B3" s="9">
        <v>8211.0397638814902</v>
      </c>
      <c r="C3" s="9">
        <v>9085.3984946356995</v>
      </c>
      <c r="D3" s="9">
        <v>9915.2256691382408</v>
      </c>
      <c r="E3" s="9">
        <v>10459.46128530585</v>
      </c>
      <c r="F3" s="9">
        <v>10593.341662499921</v>
      </c>
      <c r="G3" s="9"/>
      <c r="H3" s="25">
        <v>0.32529999999999998</v>
      </c>
      <c r="I3" s="11"/>
      <c r="J3" s="11">
        <v>2018</v>
      </c>
      <c r="K3" s="11">
        <v>2019</v>
      </c>
      <c r="L3" s="11">
        <v>2020</v>
      </c>
      <c r="M3" s="11">
        <v>2022</v>
      </c>
    </row>
    <row r="4" spans="1:13">
      <c r="A4" s="15" t="s">
        <v>53</v>
      </c>
      <c r="B4" s="9">
        <v>6775.58861905513</v>
      </c>
      <c r="C4" s="9">
        <v>7265.2409366150505</v>
      </c>
      <c r="D4" s="9">
        <v>7523.9888884255697</v>
      </c>
      <c r="E4" s="9">
        <v>8443.0350163982112</v>
      </c>
      <c r="F4" s="9">
        <v>9138.9688269594499</v>
      </c>
      <c r="G4" s="9">
        <v>9405.3399993939802</v>
      </c>
      <c r="H4" s="25">
        <v>0.32529999999999998</v>
      </c>
      <c r="I4" s="11" t="s">
        <v>78</v>
      </c>
      <c r="J4" s="13">
        <v>0.35</v>
      </c>
      <c r="K4" s="14">
        <v>0.33979999999999999</v>
      </c>
      <c r="L4" s="14">
        <v>0.32950000000000002</v>
      </c>
      <c r="M4" s="14">
        <v>0.32529999999999998</v>
      </c>
    </row>
    <row r="5" spans="1:13">
      <c r="A5" s="15" t="s">
        <v>52</v>
      </c>
      <c r="B5" s="9">
        <v>6159.1466882887198</v>
      </c>
      <c r="C5" s="9">
        <v>6604.9687339473903</v>
      </c>
      <c r="D5" s="9">
        <v>6970.8054034164898</v>
      </c>
      <c r="E5" s="9">
        <v>7523.9888884255697</v>
      </c>
      <c r="F5" s="9">
        <v>8371.6079066332113</v>
      </c>
      <c r="G5" s="9">
        <v>8614.9795497234099</v>
      </c>
      <c r="H5" s="25">
        <v>0.32529999999999998</v>
      </c>
      <c r="I5" s="11" t="s">
        <v>79</v>
      </c>
      <c r="J5" s="13">
        <v>0.5</v>
      </c>
      <c r="K5" s="14">
        <v>0.4854</v>
      </c>
      <c r="L5" s="14">
        <v>0.47070000000000001</v>
      </c>
      <c r="M5" s="14">
        <v>0.4647</v>
      </c>
    </row>
    <row r="6" spans="1:13">
      <c r="A6" s="15" t="s">
        <v>75</v>
      </c>
      <c r="B6" s="26"/>
      <c r="C6" s="9">
        <v>6183.4140903287225</v>
      </c>
      <c r="D6" s="9">
        <v>6499.2389583322456</v>
      </c>
      <c r="E6" s="9">
        <v>7609.0980039777633</v>
      </c>
      <c r="F6" s="9">
        <v>8466.3050354101233</v>
      </c>
      <c r="G6" s="9">
        <v>8712.4296258532577</v>
      </c>
      <c r="H6" s="25">
        <v>0.32529999999999998</v>
      </c>
      <c r="I6" s="11" t="s">
        <v>80</v>
      </c>
      <c r="J6" s="13">
        <v>0.8</v>
      </c>
      <c r="K6" s="14">
        <v>0.77659999999999996</v>
      </c>
      <c r="L6" s="14">
        <v>0.75309999999999999</v>
      </c>
      <c r="M6" s="14">
        <v>0.74350000000000005</v>
      </c>
    </row>
    <row r="7" spans="1:13">
      <c r="A7" s="15" t="s">
        <v>51</v>
      </c>
      <c r="B7" s="9">
        <v>5763.5444514879264</v>
      </c>
      <c r="C7" s="9">
        <v>6183.4140903287225</v>
      </c>
      <c r="D7" s="9">
        <v>6499.2389583322456</v>
      </c>
      <c r="E7" s="9">
        <v>7112.8167927144405</v>
      </c>
      <c r="F7" s="9">
        <v>7961.001006983809</v>
      </c>
      <c r="G7" s="9">
        <v>8191.9562323275932</v>
      </c>
      <c r="H7" s="25">
        <v>0.4647</v>
      </c>
      <c r="I7" s="11" t="s">
        <v>81</v>
      </c>
      <c r="J7" s="194">
        <v>0.95</v>
      </c>
      <c r="K7" s="14">
        <v>0.92190000000000005</v>
      </c>
      <c r="L7" s="14">
        <v>0.89400000000000002</v>
      </c>
      <c r="M7" s="14">
        <v>0.88139999999999996</v>
      </c>
    </row>
    <row r="8" spans="1:13">
      <c r="A8" s="15" t="s">
        <v>50</v>
      </c>
      <c r="B8" s="9">
        <v>5220.4417799828871</v>
      </c>
      <c r="C8" s="9">
        <v>5569.8231222970935</v>
      </c>
      <c r="D8" s="9">
        <v>6309.7466642600202</v>
      </c>
      <c r="E8" s="9">
        <v>6959.4289009436097</v>
      </c>
      <c r="F8" s="9">
        <v>7798.5902980499895</v>
      </c>
      <c r="G8" s="9">
        <v>8024.6598058033323</v>
      </c>
      <c r="H8" s="25">
        <v>0.4647</v>
      </c>
      <c r="I8" s="11" t="s">
        <v>82</v>
      </c>
      <c r="J8" s="195"/>
      <c r="K8" s="14">
        <v>0.91690000000000005</v>
      </c>
      <c r="L8" s="14">
        <v>0.8891</v>
      </c>
      <c r="M8" s="14">
        <v>0.87429999999999997</v>
      </c>
    </row>
    <row r="9" spans="1:13">
      <c r="A9" s="15" t="s">
        <v>49</v>
      </c>
      <c r="B9" s="9">
        <v>5173.1064612697055</v>
      </c>
      <c r="C9" s="9">
        <v>5503.072194323513</v>
      </c>
      <c r="D9" s="9">
        <v>5878.9194651751895</v>
      </c>
      <c r="E9" s="9">
        <v>6450.8878191628601</v>
      </c>
      <c r="F9" s="9">
        <v>7281.1596974752665</v>
      </c>
      <c r="G9" s="9">
        <v>7491.5541416528558</v>
      </c>
      <c r="H9" s="25">
        <v>0.74350000000000005</v>
      </c>
    </row>
    <row r="10" spans="1:13">
      <c r="A10" s="15" t="s">
        <v>48</v>
      </c>
      <c r="B10" s="9">
        <v>4999.8657235851533</v>
      </c>
      <c r="C10" s="9">
        <v>5323.6682649944705</v>
      </c>
      <c r="D10" s="9">
        <v>5694.4131113910134</v>
      </c>
      <c r="E10" s="9">
        <v>6072.6236104113832</v>
      </c>
      <c r="F10" s="9">
        <v>6792.2400152112796</v>
      </c>
      <c r="G10" s="9">
        <v>6987.9851302295265</v>
      </c>
      <c r="H10" s="25">
        <v>0.74350000000000005</v>
      </c>
    </row>
    <row r="11" spans="1:13">
      <c r="A11" s="15" t="s">
        <v>74</v>
      </c>
      <c r="B11" s="9">
        <v>4480.1837928298237</v>
      </c>
      <c r="C11" s="9">
        <v>4792.3581774545464</v>
      </c>
      <c r="D11" s="9">
        <v>4995.7300742899397</v>
      </c>
      <c r="E11" s="9">
        <v>5557.7084182917697</v>
      </c>
      <c r="F11" s="9">
        <v>6035.7518800066564</v>
      </c>
      <c r="G11" s="9">
        <v>6208.7912061995594</v>
      </c>
      <c r="H11" s="25">
        <v>0.74350000000000005</v>
      </c>
    </row>
    <row r="12" spans="1:13">
      <c r="A12" s="15" t="s">
        <v>73</v>
      </c>
      <c r="B12" s="9">
        <v>4480.1837928298237</v>
      </c>
      <c r="C12" s="9">
        <v>4792.3581774545464</v>
      </c>
      <c r="D12" s="9">
        <v>4860.1667129767129</v>
      </c>
      <c r="E12" s="9">
        <v>4995.7300742899397</v>
      </c>
      <c r="F12" s="9">
        <v>5557.7084182917697</v>
      </c>
      <c r="G12" s="9">
        <v>5714.6616800182273</v>
      </c>
      <c r="H12" s="25">
        <v>0.74350000000000005</v>
      </c>
    </row>
    <row r="13" spans="1:13">
      <c r="A13" s="15" t="s">
        <v>47</v>
      </c>
      <c r="B13" s="9">
        <v>4271.1102051659</v>
      </c>
      <c r="C13" s="9">
        <v>4579.2747579575325</v>
      </c>
      <c r="D13" s="9">
        <v>4750.5557167772331</v>
      </c>
      <c r="E13" s="9">
        <v>4913.339141897367</v>
      </c>
      <c r="F13" s="9">
        <v>5093.2262290965</v>
      </c>
      <c r="G13" s="9">
        <v>5204.5764989647832</v>
      </c>
      <c r="H13" s="25">
        <v>0.88139999999999996</v>
      </c>
    </row>
    <row r="14" spans="1:13">
      <c r="A14" s="15" t="s">
        <v>71</v>
      </c>
      <c r="B14" s="9">
        <v>4034.7674587710831</v>
      </c>
      <c r="C14" s="9">
        <v>4335.7104653515835</v>
      </c>
      <c r="D14" s="9">
        <v>4562.1167985386001</v>
      </c>
      <c r="E14" s="9">
        <v>4733.4384803632502</v>
      </c>
      <c r="F14" s="9">
        <v>4870.5121150249497</v>
      </c>
      <c r="G14" s="9">
        <v>4990.4142159327339</v>
      </c>
      <c r="H14" s="25">
        <v>0.88139999999999996</v>
      </c>
    </row>
    <row r="15" spans="1:13">
      <c r="A15" s="15" t="s">
        <v>72</v>
      </c>
      <c r="B15" s="9">
        <v>3971.3888887338999</v>
      </c>
      <c r="C15" s="9">
        <v>4269.2640956081659</v>
      </c>
      <c r="D15" s="9">
        <v>4435.4003814691823</v>
      </c>
      <c r="E15" s="9">
        <v>4604.9709740809831</v>
      </c>
      <c r="F15" s="9">
        <v>4716.3076696142834</v>
      </c>
      <c r="G15" s="9">
        <v>4836.2233448570496</v>
      </c>
      <c r="H15" s="25">
        <v>0.88139999999999996</v>
      </c>
    </row>
  </sheetData>
  <mergeCells count="2">
    <mergeCell ref="A1:G1"/>
    <mergeCell ref="J7:J8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T91"/>
  <sheetViews>
    <sheetView showGridLines="0" topLeftCell="A14" zoomScale="80" zoomScaleNormal="80" workbookViewId="0">
      <selection activeCell="X44" sqref="X44"/>
    </sheetView>
  </sheetViews>
  <sheetFormatPr baseColWidth="10" defaultRowHeight="15"/>
  <cols>
    <col min="1" max="1" width="18.28515625" customWidth="1"/>
    <col min="2" max="2" width="14.85546875" customWidth="1"/>
    <col min="3" max="3" width="8.28515625" customWidth="1"/>
    <col min="4" max="4" width="12.140625" customWidth="1"/>
    <col min="5" max="5" width="8.7109375" customWidth="1"/>
    <col min="6" max="6" width="19" bestFit="1" customWidth="1"/>
    <col min="7" max="7" width="5.140625" customWidth="1"/>
    <col min="8" max="8" width="7.140625" customWidth="1"/>
    <col min="9" max="9" width="12.42578125" customWidth="1"/>
    <col min="10" max="10" width="13" bestFit="1" customWidth="1"/>
    <col min="11" max="11" width="8.28515625" customWidth="1"/>
    <col min="12" max="12" width="13" bestFit="1" customWidth="1"/>
    <col min="13" max="13" width="8.7109375" customWidth="1"/>
    <col min="14" max="14" width="13.42578125" bestFit="1" customWidth="1"/>
    <col min="15" max="15" width="2" bestFit="1" customWidth="1"/>
    <col min="17" max="17" width="11.42578125" customWidth="1"/>
    <col min="18" max="18" width="13.140625" customWidth="1"/>
    <col min="19" max="19" width="18" customWidth="1"/>
  </cols>
  <sheetData>
    <row r="1" spans="1:19" ht="18.75">
      <c r="A1" s="1" t="s">
        <v>248</v>
      </c>
    </row>
    <row r="2" spans="1:19">
      <c r="A2" s="22" t="str">
        <f ca="1">CELL("Dateiname")</f>
        <v>Y:\Friedrich Schiedel Fellowship\Kalkulation_allgemein\[20250428_FSF2_Cost Calculation Template.xlsx]Calculation</v>
      </c>
    </row>
    <row r="3" spans="1:19" ht="15.75" thickBot="1">
      <c r="A3" s="22"/>
      <c r="I3" s="81" t="s">
        <v>187</v>
      </c>
      <c r="J3" s="81"/>
      <c r="K3" s="81"/>
      <c r="L3" s="81"/>
    </row>
    <row r="4" spans="1:19">
      <c r="A4" s="69" t="s">
        <v>149</v>
      </c>
      <c r="B4" s="189"/>
      <c r="C4" s="189"/>
      <c r="D4" s="190"/>
      <c r="I4" s="120" t="s">
        <v>151</v>
      </c>
      <c r="J4" s="121"/>
      <c r="K4" s="170">
        <v>30000</v>
      </c>
      <c r="L4" s="171"/>
      <c r="P4" s="142"/>
      <c r="Q4" s="151" t="s">
        <v>250</v>
      </c>
      <c r="R4" s="151"/>
    </row>
    <row r="5" spans="1:19">
      <c r="A5" s="70" t="s">
        <v>150</v>
      </c>
      <c r="B5" s="187" t="str">
        <f>IFERROR(VLOOKUP($B$4,Stammdaten!$E$44:$G$52,2,FALSE)," ")</f>
        <v xml:space="preserve"> </v>
      </c>
      <c r="C5" s="187"/>
      <c r="D5" s="188"/>
      <c r="I5" s="122" t="s">
        <v>152</v>
      </c>
      <c r="J5" s="123"/>
      <c r="K5" s="172">
        <f>SUM(K6:K11)</f>
        <v>36917.001456269107</v>
      </c>
      <c r="L5" s="173"/>
      <c r="P5" s="143"/>
      <c r="Q5" s="151"/>
      <c r="R5" s="151"/>
    </row>
    <row r="6" spans="1:19" ht="13.9" customHeight="1">
      <c r="A6" s="140" t="s">
        <v>170</v>
      </c>
      <c r="B6" s="183" t="str">
        <f>IFERROR(VLOOKUP($B$4,Stammdaten!$E$44:$G$52,3,FALSE)," ")</f>
        <v xml:space="preserve"> </v>
      </c>
      <c r="C6" s="183"/>
      <c r="D6" s="184"/>
      <c r="E6" s="48"/>
      <c r="I6" s="158" t="str">
        <f>LEFT(A16,18)</f>
        <v>A1. Salary upgrade</v>
      </c>
      <c r="J6" s="159"/>
      <c r="K6" s="174">
        <f>IF(N18=0,N20,N18)</f>
        <v>20749.836656269104</v>
      </c>
      <c r="L6" s="175"/>
    </row>
    <row r="7" spans="1:19" ht="13.9" customHeight="1">
      <c r="A7" s="140"/>
      <c r="B7" s="183"/>
      <c r="C7" s="183"/>
      <c r="D7" s="184"/>
      <c r="E7" s="47"/>
      <c r="I7" s="158" t="str">
        <f>A22</f>
        <v>A2. Student assistants</v>
      </c>
      <c r="J7" s="159"/>
      <c r="K7" s="174">
        <f>N24</f>
        <v>7775.1648000000005</v>
      </c>
      <c r="L7" s="175"/>
    </row>
    <row r="8" spans="1:19" ht="13.9" customHeight="1">
      <c r="A8" s="140"/>
      <c r="B8" s="183"/>
      <c r="C8" s="183"/>
      <c r="D8" s="184"/>
      <c r="E8" s="47"/>
      <c r="I8" s="158" t="str">
        <f>A36</f>
        <v>B1. Infrastructure</v>
      </c>
      <c r="J8" s="159"/>
      <c r="K8" s="174">
        <f>F38</f>
        <v>4000</v>
      </c>
      <c r="L8" s="175"/>
    </row>
    <row r="9" spans="1:19" ht="13.9" customHeight="1" thickBot="1">
      <c r="A9" s="141"/>
      <c r="B9" s="185"/>
      <c r="C9" s="185"/>
      <c r="D9" s="186"/>
      <c r="E9" s="47"/>
      <c r="I9" s="158" t="str">
        <f>LEFT(A50,22)</f>
        <v>B2. Workshops &amp; Events</v>
      </c>
      <c r="J9" s="159"/>
      <c r="K9" s="174">
        <f>F52</f>
        <v>3500</v>
      </c>
      <c r="L9" s="175"/>
    </row>
    <row r="10" spans="1:19" ht="13.9" customHeight="1">
      <c r="B10" s="47"/>
      <c r="C10" s="47"/>
      <c r="D10" s="47"/>
      <c r="E10" s="47"/>
      <c r="I10" s="158" t="str">
        <f>LEFT(A64,16)</f>
        <v>B3. Travel costs</v>
      </c>
      <c r="J10" s="159"/>
      <c r="K10" s="174">
        <f>F66</f>
        <v>558</v>
      </c>
      <c r="L10" s="175"/>
    </row>
    <row r="11" spans="1:19" ht="13.9" customHeight="1" thickBot="1">
      <c r="B11" s="47"/>
      <c r="C11" s="47"/>
      <c r="D11" s="47"/>
      <c r="E11" s="47"/>
      <c r="I11" s="160" t="str">
        <f>A78</f>
        <v>B4. Other costs</v>
      </c>
      <c r="J11" s="161"/>
      <c r="K11" s="176">
        <f>F80</f>
        <v>334</v>
      </c>
      <c r="L11" s="177"/>
    </row>
    <row r="12" spans="1:19" ht="18" customHeight="1" thickBot="1">
      <c r="B12" s="47"/>
      <c r="C12" s="47"/>
      <c r="D12" s="47"/>
      <c r="E12" s="47"/>
      <c r="I12" s="162" t="s">
        <v>153</v>
      </c>
      <c r="J12" s="163"/>
      <c r="K12" s="178">
        <f>K4-K5</f>
        <v>-6917.0014562691067</v>
      </c>
      <c r="L12" s="179"/>
    </row>
    <row r="13" spans="1:19" ht="26.45" customHeight="1" thickBot="1"/>
    <row r="14" spans="1:19" ht="19.5" thickBot="1">
      <c r="A14" s="43" t="s">
        <v>181</v>
      </c>
      <c r="B14" s="44"/>
      <c r="C14" s="44"/>
      <c r="D14" s="44"/>
      <c r="E14" s="44"/>
      <c r="F14" s="44"/>
      <c r="G14" s="44"/>
      <c r="H14" s="44"/>
      <c r="I14" s="124" t="s">
        <v>183</v>
      </c>
      <c r="J14" s="124"/>
      <c r="K14" s="124"/>
      <c r="L14" s="125"/>
      <c r="M14" s="42"/>
      <c r="N14" s="56">
        <f>IF(N20&gt;0,N20+N24,N18+N24)</f>
        <v>28525.001456269107</v>
      </c>
      <c r="P14" s="150" t="s">
        <v>194</v>
      </c>
      <c r="Q14" s="150"/>
      <c r="R14" s="150"/>
      <c r="S14" s="150"/>
    </row>
    <row r="16" spans="1:19" ht="18.75">
      <c r="A16" s="1" t="s">
        <v>185</v>
      </c>
      <c r="D16" s="21"/>
      <c r="E16" s="23"/>
      <c r="F16" s="23"/>
      <c r="J16" s="34">
        <v>45688</v>
      </c>
      <c r="K16" s="34"/>
      <c r="L16" s="34">
        <v>45689</v>
      </c>
      <c r="M16" s="34"/>
    </row>
    <row r="17" spans="1:20" ht="59.25" customHeight="1" thickBot="1">
      <c r="A17" s="30" t="s">
        <v>180</v>
      </c>
      <c r="B17" s="30" t="s">
        <v>156</v>
      </c>
      <c r="C17" s="32" t="s">
        <v>155</v>
      </c>
      <c r="D17" s="181" t="s">
        <v>192</v>
      </c>
      <c r="E17" s="182"/>
      <c r="F17" s="30" t="s">
        <v>158</v>
      </c>
      <c r="G17" s="93" t="s">
        <v>163</v>
      </c>
      <c r="H17" s="93"/>
      <c r="I17" s="30" t="s">
        <v>154</v>
      </c>
      <c r="J17" s="30" t="s">
        <v>251</v>
      </c>
      <c r="K17" s="30" t="s">
        <v>197</v>
      </c>
      <c r="L17" s="30" t="s">
        <v>252</v>
      </c>
      <c r="M17" s="30" t="s">
        <v>198</v>
      </c>
      <c r="N17" s="63" t="s">
        <v>152</v>
      </c>
      <c r="P17" s="126" t="s">
        <v>186</v>
      </c>
      <c r="Q17" s="126"/>
      <c r="R17" s="126"/>
      <c r="S17" s="126"/>
      <c r="T17" s="45"/>
    </row>
    <row r="18" spans="1:20" ht="15.75" thickBot="1">
      <c r="A18" s="35">
        <v>45992</v>
      </c>
      <c r="B18" s="35">
        <v>46387</v>
      </c>
      <c r="C18" s="33">
        <f>DATEDIF(A18,B18,"M")+1</f>
        <v>13</v>
      </c>
      <c r="D18" s="94" t="s">
        <v>51</v>
      </c>
      <c r="E18" s="95"/>
      <c r="F18" s="36">
        <v>1</v>
      </c>
      <c r="G18" s="180">
        <v>0.75</v>
      </c>
      <c r="H18" s="180"/>
      <c r="I18" s="37">
        <v>0.25</v>
      </c>
      <c r="J18" s="54">
        <f>IF($A$18&lt;$L$22=TRUE,IFERROR(VLOOKUP($D$18,Tabellengehälter_2025!$A$3:$G$21,$F$18+1,FALSE),0),0)</f>
        <v>0</v>
      </c>
      <c r="K18" s="62">
        <f>IFERROR(IF($B$18&gt;$J$22,DATEDIF($A$18,$J$22,"M")+1,DATEDIF($A$18,$B$18,"M")+1),0)</f>
        <v>0</v>
      </c>
      <c r="L18" s="54">
        <f>IF($B$18&lt;$L$22=TRUE,0,IFERROR(VLOOKUP($D$18,Tabellengehälter_2026!$A$3:$G$21,$F$18+1,FALSE)," "))</f>
        <v>6384.5651250058781</v>
      </c>
      <c r="M18" s="62">
        <f>C18-K18</f>
        <v>13</v>
      </c>
      <c r="N18" s="66">
        <f>IFERROR((J18*$I$18*$K$18)+($L$18*$I$18*$M$18),0)</f>
        <v>20749.836656269104</v>
      </c>
      <c r="P18" s="126"/>
      <c r="Q18" s="126"/>
      <c r="R18" s="126"/>
      <c r="S18" s="126"/>
      <c r="T18" s="45"/>
    </row>
    <row r="19" spans="1:20" ht="30.75" thickBot="1">
      <c r="A19" s="30" t="s">
        <v>180</v>
      </c>
      <c r="B19" s="30" t="s">
        <v>156</v>
      </c>
      <c r="C19" s="32" t="s">
        <v>155</v>
      </c>
      <c r="D19" s="181" t="s">
        <v>193</v>
      </c>
      <c r="E19" s="182"/>
      <c r="F19" s="148"/>
      <c r="G19" s="93" t="s">
        <v>163</v>
      </c>
      <c r="H19" s="93"/>
      <c r="I19" s="30" t="s">
        <v>154</v>
      </c>
      <c r="J19" s="71"/>
      <c r="K19" s="72"/>
      <c r="L19" s="71"/>
      <c r="M19" s="144"/>
      <c r="N19" s="64" t="s">
        <v>152</v>
      </c>
      <c r="P19" s="126"/>
      <c r="Q19" s="126"/>
      <c r="R19" s="126"/>
      <c r="S19" s="126"/>
      <c r="T19" s="45"/>
    </row>
    <row r="20" spans="1:20" ht="15.75" thickBot="1">
      <c r="A20" s="35"/>
      <c r="B20" s="35"/>
      <c r="C20" s="33">
        <f>DATEDIF(A20,B20,"M")+1</f>
        <v>1</v>
      </c>
      <c r="D20" s="146"/>
      <c r="E20" s="147"/>
      <c r="F20" s="149"/>
      <c r="G20" s="180"/>
      <c r="H20" s="180"/>
      <c r="I20" s="37"/>
      <c r="J20" s="73"/>
      <c r="K20" s="74"/>
      <c r="L20" s="73"/>
      <c r="M20" s="145"/>
      <c r="N20" s="66">
        <f>IFERROR((D20/G20*I20*C20),0)</f>
        <v>0</v>
      </c>
      <c r="P20" s="126"/>
      <c r="Q20" s="126"/>
      <c r="R20" s="126"/>
      <c r="S20" s="126"/>
      <c r="T20" s="45"/>
    </row>
    <row r="21" spans="1:20">
      <c r="J21" s="75"/>
      <c r="K21" s="75"/>
      <c r="L21" s="75"/>
      <c r="M21" s="75"/>
    </row>
    <row r="22" spans="1:20" ht="18.75">
      <c r="A22" s="1" t="s">
        <v>167</v>
      </c>
      <c r="D22" s="21"/>
      <c r="E22" s="23"/>
      <c r="F22" s="23"/>
      <c r="J22" s="76">
        <v>45961</v>
      </c>
      <c r="K22" s="77"/>
      <c r="L22" s="76">
        <v>45962</v>
      </c>
      <c r="M22" s="77"/>
    </row>
    <row r="23" spans="1:20" ht="30" customHeight="1" thickBot="1">
      <c r="A23" s="82" t="s">
        <v>180</v>
      </c>
      <c r="B23" s="82" t="s">
        <v>156</v>
      </c>
      <c r="C23" s="152" t="s">
        <v>155</v>
      </c>
      <c r="D23" s="127" t="s">
        <v>205</v>
      </c>
      <c r="E23" s="128"/>
      <c r="F23" s="82" t="s">
        <v>159</v>
      </c>
      <c r="G23" s="127" t="s">
        <v>179</v>
      </c>
      <c r="H23" s="154"/>
      <c r="I23" s="128"/>
      <c r="J23" s="82" t="s">
        <v>199</v>
      </c>
      <c r="K23" s="82" t="s">
        <v>155</v>
      </c>
      <c r="L23" s="82" t="s">
        <v>200</v>
      </c>
      <c r="M23" s="82" t="s">
        <v>155</v>
      </c>
      <c r="N23" s="63" t="s">
        <v>152</v>
      </c>
      <c r="P23" s="131" t="s">
        <v>249</v>
      </c>
      <c r="Q23" s="132"/>
      <c r="R23" s="132"/>
      <c r="S23" s="133"/>
    </row>
    <row r="24" spans="1:20" ht="15.75" thickBot="1">
      <c r="A24" s="119"/>
      <c r="B24" s="119"/>
      <c r="C24" s="153"/>
      <c r="D24" s="83"/>
      <c r="E24" s="129"/>
      <c r="F24" s="119"/>
      <c r="G24" s="155"/>
      <c r="H24" s="156"/>
      <c r="I24" s="157"/>
      <c r="J24" s="119"/>
      <c r="K24" s="119"/>
      <c r="L24" s="119"/>
      <c r="M24" s="83"/>
      <c r="N24" s="67">
        <f>IFERROR(SUM(N25:N31),0)</f>
        <v>7775.1648000000005</v>
      </c>
      <c r="P24" s="134"/>
      <c r="Q24" s="135"/>
      <c r="R24" s="135"/>
      <c r="S24" s="136"/>
    </row>
    <row r="25" spans="1:20">
      <c r="A25" s="35">
        <v>45748</v>
      </c>
      <c r="B25" s="35">
        <v>46022</v>
      </c>
      <c r="C25" s="33">
        <f>DATEDIF(A25,B25,"M")+1</f>
        <v>9</v>
      </c>
      <c r="D25" s="94" t="s">
        <v>160</v>
      </c>
      <c r="E25" s="95"/>
      <c r="F25" s="36">
        <v>10</v>
      </c>
      <c r="G25" s="90" t="s">
        <v>247</v>
      </c>
      <c r="H25" s="91"/>
      <c r="I25" s="92"/>
      <c r="J25" s="54">
        <f>IFERROR(IF(F25&gt;8,VLOOKUP($F25,Stundensätze!$A$5:$C$43,$O25+1,FALSE)*1.093*1.3,VLOOKUP($F25,Stundensätze!$A$5:$C$43,$O25+1,FALSE)*1.093),0)</f>
        <v>863.90719999999999</v>
      </c>
      <c r="K25" s="54">
        <f>IFERROR(DATEDIF(A25,$J$22,"M")+1,0)</f>
        <v>7</v>
      </c>
      <c r="L25" s="54">
        <f>IFERROR(IF(F25&gt;8,VLOOKUP($F25,Stundensätze!$A$5:$C$43,$O25+1,FALSE)*1.093*1.3,VLOOKUP($F25,Stundensätze!$E$5:$G$43,$O25+1,FALSE)*1.093),0)</f>
        <v>863.90719999999999</v>
      </c>
      <c r="M25" s="54">
        <f>IFERROR(DATEDIF($L$22,B25,"M")+1,0)</f>
        <v>2</v>
      </c>
      <c r="N25" s="65">
        <f>IFERROR(($J25*$K25)+($L25*$M25),0)</f>
        <v>7775.1648000000005</v>
      </c>
      <c r="O25" s="40">
        <f t="shared" ref="O25:O31" si="0">IF(D25="BA/MA",1,2)</f>
        <v>2</v>
      </c>
      <c r="P25" s="134"/>
      <c r="Q25" s="135"/>
      <c r="R25" s="135"/>
      <c r="S25" s="136"/>
    </row>
    <row r="26" spans="1:20">
      <c r="A26" s="35"/>
      <c r="B26" s="35"/>
      <c r="C26" s="33">
        <f t="shared" ref="C26:C31" si="1">DATEDIF(A26,B26,"M")+1</f>
        <v>1</v>
      </c>
      <c r="D26" s="94"/>
      <c r="E26" s="95"/>
      <c r="F26" s="36"/>
      <c r="G26" s="87"/>
      <c r="H26" s="88"/>
      <c r="I26" s="89"/>
      <c r="J26" s="54">
        <f>IFERROR(IF(F26&gt;8,VLOOKUP($F26,Stundensätze!$A$5:$C$43,$O26+1,FALSE)*1.093*1.3,VLOOKUP($F26,Stundensätze!$A$5:$C$43,$O26+1,FALSE)*1.093),0)</f>
        <v>0</v>
      </c>
      <c r="K26" s="54">
        <f t="shared" ref="K26:K31" si="2">IFERROR(DATEDIF(A26,$J$22,"M")+1,0)</f>
        <v>1510</v>
      </c>
      <c r="L26" s="54">
        <f>IFERROR(IF(F26&gt;8,VLOOKUP($F26,Stundensätze!$A$5:$C$43,$O26+1,FALSE)*1.093*1.3,VLOOKUP($F26,Stundensätze!$E$5:$G$43,$O26+1,FALSE)*1.093),0)</f>
        <v>0</v>
      </c>
      <c r="M26" s="54">
        <f t="shared" ref="M26:M31" si="3">IFERROR(DATEDIF($L$22,B26,"M")+1,0)</f>
        <v>0</v>
      </c>
      <c r="N26" s="55">
        <f t="shared" ref="N26:N31" si="4">IFERROR(($J26*$K26)+($L26*$M26),0)</f>
        <v>0</v>
      </c>
      <c r="O26" s="40">
        <f t="shared" si="0"/>
        <v>2</v>
      </c>
      <c r="P26" s="134"/>
      <c r="Q26" s="135"/>
      <c r="R26" s="135"/>
      <c r="S26" s="136"/>
    </row>
    <row r="27" spans="1:20">
      <c r="A27" s="35"/>
      <c r="B27" s="35"/>
      <c r="C27" s="33">
        <f t="shared" si="1"/>
        <v>1</v>
      </c>
      <c r="D27" s="94"/>
      <c r="E27" s="95"/>
      <c r="F27" s="36"/>
      <c r="G27" s="87"/>
      <c r="H27" s="88"/>
      <c r="I27" s="89"/>
      <c r="J27" s="54">
        <f>IFERROR(IF(F27&gt;8,VLOOKUP($F27,Stundensätze!$A$5:$C$43,$O27+1,FALSE)*1.093*1.3,VLOOKUP($F27,Stundensätze!$A$5:$C$43,$O27+1,FALSE)*1.093),0)</f>
        <v>0</v>
      </c>
      <c r="K27" s="54">
        <f t="shared" si="2"/>
        <v>1510</v>
      </c>
      <c r="L27" s="54">
        <f>IFERROR(IF(F27&gt;8,VLOOKUP($F27,Stundensätze!$A$5:$C$43,$O27+1,FALSE)*1.093*1.3,VLOOKUP($F27,Stundensätze!$E$5:$G$43,$O27+1,FALSE)*1.093),0)</f>
        <v>0</v>
      </c>
      <c r="M27" s="54">
        <f t="shared" si="3"/>
        <v>0</v>
      </c>
      <c r="N27" s="55">
        <f t="shared" si="4"/>
        <v>0</v>
      </c>
      <c r="O27" s="40">
        <f t="shared" si="0"/>
        <v>2</v>
      </c>
      <c r="P27" s="137"/>
      <c r="Q27" s="138"/>
      <c r="R27" s="138"/>
      <c r="S27" s="139"/>
    </row>
    <row r="28" spans="1:20">
      <c r="A28" s="35"/>
      <c r="B28" s="35"/>
      <c r="C28" s="33">
        <f t="shared" si="1"/>
        <v>1</v>
      </c>
      <c r="D28" s="94"/>
      <c r="E28" s="95"/>
      <c r="F28" s="36"/>
      <c r="G28" s="87"/>
      <c r="H28" s="88"/>
      <c r="I28" s="89"/>
      <c r="J28" s="54">
        <f>IFERROR(IF(F28&gt;8,VLOOKUP($F28,Stundensätze!$A$5:$C$43,$O28+1,FALSE)*1.093*1.3,VLOOKUP($F28,Stundensätze!$A$5:$C$43,$O28+1,FALSE)*1.093),0)</f>
        <v>0</v>
      </c>
      <c r="K28" s="54">
        <f t="shared" si="2"/>
        <v>1510</v>
      </c>
      <c r="L28" s="54">
        <f>IFERROR(IF(F28&gt;8,VLOOKUP($F28,Stundensätze!$A$5:$C$43,$O28+1,FALSE)*1.093*1.3,VLOOKUP($F28,Stundensätze!$E$5:$G$43,$O28+1,FALSE)*1.093),0)</f>
        <v>0</v>
      </c>
      <c r="M28" s="54">
        <f t="shared" si="3"/>
        <v>0</v>
      </c>
      <c r="N28" s="55">
        <f t="shared" si="4"/>
        <v>0</v>
      </c>
      <c r="O28" s="40">
        <f t="shared" si="0"/>
        <v>2</v>
      </c>
      <c r="P28" s="46"/>
      <c r="Q28" s="46"/>
      <c r="R28" s="46"/>
    </row>
    <row r="29" spans="1:20">
      <c r="A29" s="35"/>
      <c r="B29" s="35"/>
      <c r="C29" s="33">
        <f t="shared" si="1"/>
        <v>1</v>
      </c>
      <c r="D29" s="94"/>
      <c r="E29" s="95"/>
      <c r="F29" s="36"/>
      <c r="G29" s="87"/>
      <c r="H29" s="88"/>
      <c r="I29" s="89"/>
      <c r="J29" s="54">
        <f>IFERROR(IF(F29&gt;8,VLOOKUP($F29,Stundensätze!$A$5:$C$43,$O29+1,FALSE)*1.093*1.3,VLOOKUP($F29,Stundensätze!$A$5:$C$43,$O29+1,FALSE)*1.093),0)</f>
        <v>0</v>
      </c>
      <c r="K29" s="54">
        <f t="shared" si="2"/>
        <v>1510</v>
      </c>
      <c r="L29" s="54">
        <f>IFERROR(IF(F29&gt;8,VLOOKUP($F29,Stundensätze!$A$5:$C$43,$O29+1,FALSE)*1.093*1.3,VLOOKUP($F29,Stundensätze!$E$5:$G$43,$O29+1,FALSE)*1.093),0)</f>
        <v>0</v>
      </c>
      <c r="M29" s="54">
        <f t="shared" si="3"/>
        <v>0</v>
      </c>
      <c r="N29" s="55">
        <f t="shared" si="4"/>
        <v>0</v>
      </c>
      <c r="O29" s="40">
        <f t="shared" si="0"/>
        <v>2</v>
      </c>
      <c r="P29" s="46"/>
      <c r="Q29" s="46"/>
      <c r="R29" s="46"/>
    </row>
    <row r="30" spans="1:20">
      <c r="A30" s="35"/>
      <c r="B30" s="35"/>
      <c r="C30" s="33">
        <f t="shared" si="1"/>
        <v>1</v>
      </c>
      <c r="D30" s="94"/>
      <c r="E30" s="95"/>
      <c r="F30" s="36"/>
      <c r="G30" s="87"/>
      <c r="H30" s="88"/>
      <c r="I30" s="89"/>
      <c r="J30" s="54">
        <f>IFERROR(IF(F30&gt;8,VLOOKUP($F30,Stundensätze!$A$5:$C$43,$O30+1,FALSE)*1.093*1.3,VLOOKUP($F30,Stundensätze!$A$5:$C$43,$O30+1,FALSE)*1.093),0)</f>
        <v>0</v>
      </c>
      <c r="K30" s="54">
        <f t="shared" si="2"/>
        <v>1510</v>
      </c>
      <c r="L30" s="54">
        <f>IFERROR(IF(F30&gt;8,VLOOKUP($F30,Stundensätze!$A$5:$C$43,$O30+1,FALSE)*1.093*1.3,VLOOKUP($F30,Stundensätze!$E$5:$G$43,$O30+1,FALSE)*1.093),0)</f>
        <v>0</v>
      </c>
      <c r="M30" s="54">
        <f t="shared" si="3"/>
        <v>0</v>
      </c>
      <c r="N30" s="55">
        <f t="shared" si="4"/>
        <v>0</v>
      </c>
      <c r="O30" s="40">
        <f t="shared" si="0"/>
        <v>2</v>
      </c>
      <c r="P30" s="46"/>
      <c r="Q30" s="46"/>
      <c r="R30" s="46"/>
    </row>
    <row r="31" spans="1:20">
      <c r="A31" s="35"/>
      <c r="B31" s="35"/>
      <c r="C31" s="33">
        <f t="shared" si="1"/>
        <v>1</v>
      </c>
      <c r="D31" s="94"/>
      <c r="E31" s="95"/>
      <c r="F31" s="36"/>
      <c r="G31" s="87"/>
      <c r="H31" s="88"/>
      <c r="I31" s="89"/>
      <c r="J31" s="54">
        <f>IFERROR(IF(F31&gt;8,VLOOKUP($F31,Stundensätze!$A$5:$C$43,$O31+1,FALSE)*1.093*1.3,VLOOKUP($F31,Stundensätze!$A$5:$C$43,$O31+1,FALSE)*1.093),0)</f>
        <v>0</v>
      </c>
      <c r="K31" s="54">
        <f t="shared" si="2"/>
        <v>1510</v>
      </c>
      <c r="L31" s="54">
        <f>IFERROR(IF(F31&gt;8,VLOOKUP($F31,Stundensätze!$A$5:$C$43,$O31+1,FALSE)*1.093*1.3,VLOOKUP($F31,Stundensätze!$E$5:$G$43,$O31+1,FALSE)*1.093),0)</f>
        <v>0</v>
      </c>
      <c r="M31" s="54">
        <f t="shared" si="3"/>
        <v>0</v>
      </c>
      <c r="N31" s="55">
        <f t="shared" si="4"/>
        <v>0</v>
      </c>
      <c r="O31" s="40">
        <f t="shared" si="0"/>
        <v>2</v>
      </c>
      <c r="P31" s="46"/>
      <c r="Q31" s="46"/>
      <c r="R31" s="46"/>
    </row>
    <row r="33" spans="1:19" ht="15.75" thickBot="1"/>
    <row r="34" spans="1:19" ht="19.5" thickBot="1">
      <c r="A34" s="43" t="s">
        <v>182</v>
      </c>
      <c r="B34" s="44"/>
      <c r="C34" s="44"/>
      <c r="D34" s="44"/>
      <c r="E34" s="44"/>
      <c r="F34" s="44"/>
      <c r="G34" s="44"/>
      <c r="H34" s="44"/>
      <c r="I34" s="44"/>
      <c r="J34" s="114" t="s">
        <v>184</v>
      </c>
      <c r="K34" s="115"/>
      <c r="L34" s="116"/>
      <c r="M34" s="42"/>
      <c r="N34" s="56">
        <f>F38+F52+F66+F80</f>
        <v>8392</v>
      </c>
    </row>
    <row r="36" spans="1:19" ht="18.75">
      <c r="A36" s="1" t="s">
        <v>168</v>
      </c>
    </row>
    <row r="37" spans="1:19" ht="15.75" thickBot="1">
      <c r="A37" s="117" t="s">
        <v>164</v>
      </c>
      <c r="B37" s="117"/>
      <c r="C37" s="117"/>
      <c r="D37" s="82" t="s">
        <v>166</v>
      </c>
      <c r="E37" s="82" t="s">
        <v>202</v>
      </c>
      <c r="F37" s="68" t="s">
        <v>152</v>
      </c>
      <c r="G37" s="41"/>
      <c r="H37" s="117" t="s">
        <v>191</v>
      </c>
      <c r="I37" s="117"/>
      <c r="J37" s="117"/>
      <c r="K37" s="117"/>
      <c r="L37" s="117"/>
      <c r="M37" s="117"/>
      <c r="N37" s="117"/>
      <c r="P37" s="96" t="s">
        <v>260</v>
      </c>
      <c r="Q37" s="97"/>
      <c r="R37" s="97"/>
      <c r="S37" s="98"/>
    </row>
    <row r="38" spans="1:19" ht="15.75" thickBot="1">
      <c r="A38" s="117"/>
      <c r="B38" s="117"/>
      <c r="C38" s="117"/>
      <c r="D38" s="119"/>
      <c r="E38" s="83"/>
      <c r="F38" s="67">
        <f>SUM(F39:F48)</f>
        <v>4000</v>
      </c>
      <c r="H38" s="117"/>
      <c r="I38" s="117"/>
      <c r="J38" s="117"/>
      <c r="K38" s="117"/>
      <c r="L38" s="117"/>
      <c r="M38" s="117"/>
      <c r="N38" s="117"/>
      <c r="P38" s="99"/>
      <c r="Q38" s="100"/>
      <c r="R38" s="100"/>
      <c r="S38" s="101"/>
    </row>
    <row r="39" spans="1:19">
      <c r="A39" s="130" t="s">
        <v>255</v>
      </c>
      <c r="B39" s="130"/>
      <c r="C39" s="130"/>
      <c r="D39" s="59">
        <v>3000</v>
      </c>
      <c r="E39" s="60">
        <v>1</v>
      </c>
      <c r="F39" s="58">
        <f>D39*E39</f>
        <v>3000</v>
      </c>
      <c r="H39" s="118" t="s">
        <v>254</v>
      </c>
      <c r="I39" s="118"/>
      <c r="J39" s="118"/>
      <c r="K39" s="118"/>
      <c r="L39" s="118"/>
      <c r="M39" s="118"/>
      <c r="N39" s="118"/>
      <c r="P39" s="99"/>
      <c r="Q39" s="100"/>
      <c r="R39" s="100"/>
      <c r="S39" s="101"/>
    </row>
    <row r="40" spans="1:19">
      <c r="A40" s="84" t="s">
        <v>256</v>
      </c>
      <c r="B40" s="85"/>
      <c r="C40" s="85"/>
      <c r="D40" s="61">
        <v>500</v>
      </c>
      <c r="E40" s="60">
        <v>2</v>
      </c>
      <c r="F40" s="57">
        <f t="shared" ref="F40:F48" si="5">D40*E40</f>
        <v>1000</v>
      </c>
      <c r="H40" s="118"/>
      <c r="I40" s="118"/>
      <c r="J40" s="118"/>
      <c r="K40" s="118"/>
      <c r="L40" s="118"/>
      <c r="M40" s="118"/>
      <c r="N40" s="118"/>
      <c r="P40" s="99"/>
      <c r="Q40" s="100"/>
      <c r="R40" s="100"/>
      <c r="S40" s="101"/>
    </row>
    <row r="41" spans="1:19">
      <c r="A41" s="84"/>
      <c r="B41" s="85"/>
      <c r="C41" s="85"/>
      <c r="D41" s="61"/>
      <c r="E41" s="60"/>
      <c r="F41" s="57">
        <f t="shared" si="5"/>
        <v>0</v>
      </c>
      <c r="H41" s="118"/>
      <c r="I41" s="118"/>
      <c r="J41" s="118"/>
      <c r="K41" s="118"/>
      <c r="L41" s="118"/>
      <c r="M41" s="118"/>
      <c r="N41" s="118"/>
      <c r="P41" s="99"/>
      <c r="Q41" s="100"/>
      <c r="R41" s="100"/>
      <c r="S41" s="101"/>
    </row>
    <row r="42" spans="1:19">
      <c r="A42" s="84"/>
      <c r="B42" s="85"/>
      <c r="C42" s="85"/>
      <c r="D42" s="61"/>
      <c r="E42" s="60"/>
      <c r="F42" s="57">
        <f t="shared" si="5"/>
        <v>0</v>
      </c>
      <c r="H42" s="118"/>
      <c r="I42" s="118"/>
      <c r="J42" s="118"/>
      <c r="K42" s="118"/>
      <c r="L42" s="118"/>
      <c r="M42" s="118"/>
      <c r="N42" s="118"/>
      <c r="P42" s="99"/>
      <c r="Q42" s="100"/>
      <c r="R42" s="100"/>
      <c r="S42" s="101"/>
    </row>
    <row r="43" spans="1:19">
      <c r="A43" s="84"/>
      <c r="B43" s="85"/>
      <c r="C43" s="85"/>
      <c r="D43" s="61"/>
      <c r="E43" s="60"/>
      <c r="F43" s="57">
        <f t="shared" si="5"/>
        <v>0</v>
      </c>
      <c r="H43" s="118"/>
      <c r="I43" s="118"/>
      <c r="J43" s="118"/>
      <c r="K43" s="118"/>
      <c r="L43" s="118"/>
      <c r="M43" s="118"/>
      <c r="N43" s="118"/>
      <c r="P43" s="99"/>
      <c r="Q43" s="100"/>
      <c r="R43" s="100"/>
      <c r="S43" s="101"/>
    </row>
    <row r="44" spans="1:19">
      <c r="A44" s="84"/>
      <c r="B44" s="85"/>
      <c r="C44" s="85"/>
      <c r="D44" s="61"/>
      <c r="E44" s="60"/>
      <c r="F44" s="57">
        <f t="shared" si="5"/>
        <v>0</v>
      </c>
      <c r="H44" s="118"/>
      <c r="I44" s="118"/>
      <c r="J44" s="118"/>
      <c r="K44" s="118"/>
      <c r="L44" s="118"/>
      <c r="M44" s="118"/>
      <c r="N44" s="118"/>
      <c r="P44" s="99"/>
      <c r="Q44" s="100"/>
      <c r="R44" s="100"/>
      <c r="S44" s="101"/>
    </row>
    <row r="45" spans="1:19">
      <c r="A45" s="84"/>
      <c r="B45" s="85"/>
      <c r="C45" s="85"/>
      <c r="D45" s="61"/>
      <c r="E45" s="60"/>
      <c r="F45" s="57">
        <f t="shared" si="5"/>
        <v>0</v>
      </c>
      <c r="H45" s="118"/>
      <c r="I45" s="118"/>
      <c r="J45" s="118"/>
      <c r="K45" s="118"/>
      <c r="L45" s="118"/>
      <c r="M45" s="118"/>
      <c r="N45" s="118"/>
      <c r="P45" s="99"/>
      <c r="Q45" s="100"/>
      <c r="R45" s="100"/>
      <c r="S45" s="101"/>
    </row>
    <row r="46" spans="1:19">
      <c r="A46" s="84"/>
      <c r="B46" s="85"/>
      <c r="C46" s="85"/>
      <c r="D46" s="61"/>
      <c r="E46" s="60"/>
      <c r="F46" s="57">
        <f t="shared" si="5"/>
        <v>0</v>
      </c>
      <c r="H46" s="118"/>
      <c r="I46" s="118"/>
      <c r="J46" s="118"/>
      <c r="K46" s="118"/>
      <c r="L46" s="118"/>
      <c r="M46" s="118"/>
      <c r="N46" s="118"/>
      <c r="P46" s="99"/>
      <c r="Q46" s="100"/>
      <c r="R46" s="100"/>
      <c r="S46" s="101"/>
    </row>
    <row r="47" spans="1:19">
      <c r="A47" s="84"/>
      <c r="B47" s="85"/>
      <c r="C47" s="85"/>
      <c r="D47" s="61"/>
      <c r="E47" s="60"/>
      <c r="F47" s="57">
        <f t="shared" si="5"/>
        <v>0</v>
      </c>
      <c r="H47" s="118"/>
      <c r="I47" s="118"/>
      <c r="J47" s="118"/>
      <c r="K47" s="118"/>
      <c r="L47" s="118"/>
      <c r="M47" s="118"/>
      <c r="N47" s="118"/>
      <c r="P47" s="99"/>
      <c r="Q47" s="100"/>
      <c r="R47" s="100"/>
      <c r="S47" s="101"/>
    </row>
    <row r="48" spans="1:19">
      <c r="A48" s="84"/>
      <c r="B48" s="85"/>
      <c r="C48" s="85"/>
      <c r="D48" s="61"/>
      <c r="E48" s="60"/>
      <c r="F48" s="57">
        <f t="shared" si="5"/>
        <v>0</v>
      </c>
      <c r="H48" s="118"/>
      <c r="I48" s="118"/>
      <c r="J48" s="118"/>
      <c r="K48" s="118"/>
      <c r="L48" s="118"/>
      <c r="M48" s="118"/>
      <c r="N48" s="118"/>
      <c r="P48" s="102"/>
      <c r="Q48" s="103"/>
      <c r="R48" s="103"/>
      <c r="S48" s="104"/>
    </row>
    <row r="50" spans="1:19" ht="18.75">
      <c r="A50" s="1" t="s">
        <v>188</v>
      </c>
    </row>
    <row r="51" spans="1:19" ht="15.75" thickBot="1">
      <c r="A51" s="164" t="s">
        <v>164</v>
      </c>
      <c r="B51" s="165"/>
      <c r="C51" s="165"/>
      <c r="D51" s="166"/>
      <c r="E51" s="82" t="s">
        <v>165</v>
      </c>
      <c r="F51" s="68" t="s">
        <v>152</v>
      </c>
      <c r="H51" s="117" t="s">
        <v>191</v>
      </c>
      <c r="I51" s="117"/>
      <c r="J51" s="117"/>
      <c r="K51" s="117"/>
      <c r="L51" s="117"/>
      <c r="M51" s="117"/>
      <c r="N51" s="117"/>
      <c r="P51" s="96" t="s">
        <v>261</v>
      </c>
      <c r="Q51" s="97"/>
      <c r="R51" s="97"/>
      <c r="S51" s="98"/>
    </row>
    <row r="52" spans="1:19" ht="15.75" thickBot="1">
      <c r="A52" s="167"/>
      <c r="B52" s="168"/>
      <c r="C52" s="168"/>
      <c r="D52" s="169"/>
      <c r="E52" s="83"/>
      <c r="F52" s="67">
        <f>SUM(E53:E62)</f>
        <v>3500</v>
      </c>
      <c r="H52" s="117"/>
      <c r="I52" s="117"/>
      <c r="J52" s="117"/>
      <c r="K52" s="117"/>
      <c r="L52" s="117"/>
      <c r="M52" s="117"/>
      <c r="N52" s="117"/>
      <c r="P52" s="99"/>
      <c r="Q52" s="100"/>
      <c r="R52" s="100"/>
      <c r="S52" s="101"/>
    </row>
    <row r="53" spans="1:19">
      <c r="A53" s="84" t="s">
        <v>259</v>
      </c>
      <c r="B53" s="85"/>
      <c r="C53" s="85"/>
      <c r="D53" s="86"/>
      <c r="E53" s="60">
        <v>3500</v>
      </c>
      <c r="F53" s="78"/>
      <c r="H53" s="118" t="s">
        <v>254</v>
      </c>
      <c r="I53" s="118"/>
      <c r="J53" s="118"/>
      <c r="K53" s="118"/>
      <c r="L53" s="118"/>
      <c r="M53" s="118"/>
      <c r="N53" s="118"/>
      <c r="P53" s="99"/>
      <c r="Q53" s="100"/>
      <c r="R53" s="100"/>
      <c r="S53" s="101"/>
    </row>
    <row r="54" spans="1:19">
      <c r="A54" s="84"/>
      <c r="B54" s="85"/>
      <c r="C54" s="85"/>
      <c r="D54" s="86"/>
      <c r="E54" s="60"/>
      <c r="F54" s="79"/>
      <c r="H54" s="118"/>
      <c r="I54" s="118"/>
      <c r="J54" s="118"/>
      <c r="K54" s="118"/>
      <c r="L54" s="118"/>
      <c r="M54" s="118"/>
      <c r="N54" s="118"/>
      <c r="P54" s="99"/>
      <c r="Q54" s="100"/>
      <c r="R54" s="100"/>
      <c r="S54" s="101"/>
    </row>
    <row r="55" spans="1:19">
      <c r="A55" s="84"/>
      <c r="B55" s="85"/>
      <c r="C55" s="85"/>
      <c r="D55" s="86"/>
      <c r="E55" s="60"/>
      <c r="F55" s="79"/>
      <c r="H55" s="118"/>
      <c r="I55" s="118"/>
      <c r="J55" s="118"/>
      <c r="K55" s="118"/>
      <c r="L55" s="118"/>
      <c r="M55" s="118"/>
      <c r="N55" s="118"/>
      <c r="P55" s="99"/>
      <c r="Q55" s="100"/>
      <c r="R55" s="100"/>
      <c r="S55" s="101"/>
    </row>
    <row r="56" spans="1:19">
      <c r="A56" s="84"/>
      <c r="B56" s="85"/>
      <c r="C56" s="85"/>
      <c r="D56" s="86"/>
      <c r="E56" s="60"/>
      <c r="F56" s="79"/>
      <c r="H56" s="118"/>
      <c r="I56" s="118"/>
      <c r="J56" s="118"/>
      <c r="K56" s="118"/>
      <c r="L56" s="118"/>
      <c r="M56" s="118"/>
      <c r="N56" s="118"/>
      <c r="P56" s="99"/>
      <c r="Q56" s="100"/>
      <c r="R56" s="100"/>
      <c r="S56" s="101"/>
    </row>
    <row r="57" spans="1:19">
      <c r="A57" s="84"/>
      <c r="B57" s="85"/>
      <c r="C57" s="85"/>
      <c r="D57" s="86"/>
      <c r="E57" s="60"/>
      <c r="F57" s="79"/>
      <c r="H57" s="118"/>
      <c r="I57" s="118"/>
      <c r="J57" s="118"/>
      <c r="K57" s="118"/>
      <c r="L57" s="118"/>
      <c r="M57" s="118"/>
      <c r="N57" s="118"/>
      <c r="P57" s="99"/>
      <c r="Q57" s="100"/>
      <c r="R57" s="100"/>
      <c r="S57" s="101"/>
    </row>
    <row r="58" spans="1:19">
      <c r="A58" s="84"/>
      <c r="B58" s="85"/>
      <c r="C58" s="85"/>
      <c r="D58" s="86"/>
      <c r="E58" s="60"/>
      <c r="F58" s="79"/>
      <c r="H58" s="118"/>
      <c r="I58" s="118"/>
      <c r="J58" s="118"/>
      <c r="K58" s="118"/>
      <c r="L58" s="118"/>
      <c r="M58" s="118"/>
      <c r="N58" s="118"/>
      <c r="P58" s="99"/>
      <c r="Q58" s="100"/>
      <c r="R58" s="100"/>
      <c r="S58" s="101"/>
    </row>
    <row r="59" spans="1:19">
      <c r="A59" s="84"/>
      <c r="B59" s="85"/>
      <c r="C59" s="85"/>
      <c r="D59" s="86"/>
      <c r="E59" s="60"/>
      <c r="F59" s="79"/>
      <c r="H59" s="118"/>
      <c r="I59" s="118"/>
      <c r="J59" s="118"/>
      <c r="K59" s="118"/>
      <c r="L59" s="118"/>
      <c r="M59" s="118"/>
      <c r="N59" s="118"/>
      <c r="P59" s="99"/>
      <c r="Q59" s="100"/>
      <c r="R59" s="100"/>
      <c r="S59" s="101"/>
    </row>
    <row r="60" spans="1:19">
      <c r="A60" s="84"/>
      <c r="B60" s="85"/>
      <c r="C60" s="85"/>
      <c r="D60" s="86"/>
      <c r="E60" s="60"/>
      <c r="F60" s="79"/>
      <c r="H60" s="118"/>
      <c r="I60" s="118"/>
      <c r="J60" s="118"/>
      <c r="K60" s="118"/>
      <c r="L60" s="118"/>
      <c r="M60" s="118"/>
      <c r="N60" s="118"/>
      <c r="P60" s="99"/>
      <c r="Q60" s="100"/>
      <c r="R60" s="100"/>
      <c r="S60" s="101"/>
    </row>
    <row r="61" spans="1:19">
      <c r="A61" s="84"/>
      <c r="B61" s="85"/>
      <c r="C61" s="85"/>
      <c r="D61" s="86"/>
      <c r="E61" s="60"/>
      <c r="F61" s="79"/>
      <c r="H61" s="118"/>
      <c r="I61" s="118"/>
      <c r="J61" s="118"/>
      <c r="K61" s="118"/>
      <c r="L61" s="118"/>
      <c r="M61" s="118"/>
      <c r="N61" s="118"/>
      <c r="P61" s="99"/>
      <c r="Q61" s="100"/>
      <c r="R61" s="100"/>
      <c r="S61" s="101"/>
    </row>
    <row r="62" spans="1:19">
      <c r="A62" s="84"/>
      <c r="B62" s="85"/>
      <c r="C62" s="85"/>
      <c r="D62" s="86"/>
      <c r="E62" s="60"/>
      <c r="F62" s="80"/>
      <c r="H62" s="118"/>
      <c r="I62" s="118"/>
      <c r="J62" s="118"/>
      <c r="K62" s="118"/>
      <c r="L62" s="118"/>
      <c r="M62" s="118"/>
      <c r="N62" s="118"/>
      <c r="P62" s="102"/>
      <c r="Q62" s="103"/>
      <c r="R62" s="103"/>
      <c r="S62" s="104"/>
    </row>
    <row r="64" spans="1:19" ht="18.75">
      <c r="A64" s="1" t="s">
        <v>189</v>
      </c>
    </row>
    <row r="65" spans="1:19" ht="15" customHeight="1" thickBot="1">
      <c r="A65" s="164" t="s">
        <v>164</v>
      </c>
      <c r="B65" s="165"/>
      <c r="C65" s="165"/>
      <c r="D65" s="166"/>
      <c r="E65" s="82" t="s">
        <v>165</v>
      </c>
      <c r="F65" s="68" t="s">
        <v>152</v>
      </c>
      <c r="H65" s="117" t="s">
        <v>191</v>
      </c>
      <c r="I65" s="117"/>
      <c r="J65" s="117"/>
      <c r="K65" s="117"/>
      <c r="L65" s="117"/>
      <c r="M65" s="117"/>
      <c r="N65" s="117"/>
      <c r="P65" s="96" t="s">
        <v>190</v>
      </c>
      <c r="Q65" s="97"/>
      <c r="R65" s="97"/>
      <c r="S65" s="98"/>
    </row>
    <row r="66" spans="1:19" ht="15.75" thickBot="1">
      <c r="A66" s="167"/>
      <c r="B66" s="168"/>
      <c r="C66" s="168"/>
      <c r="D66" s="169"/>
      <c r="E66" s="83"/>
      <c r="F66" s="67">
        <f>SUM(E67:E76)</f>
        <v>558</v>
      </c>
      <c r="H66" s="117"/>
      <c r="I66" s="117"/>
      <c r="J66" s="117"/>
      <c r="K66" s="117"/>
      <c r="L66" s="117"/>
      <c r="M66" s="117"/>
      <c r="N66" s="117"/>
      <c r="P66" s="99"/>
      <c r="Q66" s="100"/>
      <c r="R66" s="100"/>
      <c r="S66" s="101"/>
    </row>
    <row r="67" spans="1:19">
      <c r="A67" s="84" t="s">
        <v>257</v>
      </c>
      <c r="B67" s="85"/>
      <c r="C67" s="85"/>
      <c r="D67" s="86"/>
      <c r="E67" s="60">
        <v>300</v>
      </c>
      <c r="F67" s="78"/>
      <c r="H67" s="118" t="s">
        <v>254</v>
      </c>
      <c r="I67" s="118"/>
      <c r="J67" s="118"/>
      <c r="K67" s="118"/>
      <c r="L67" s="118"/>
      <c r="M67" s="118"/>
      <c r="N67" s="118"/>
      <c r="P67" s="99"/>
      <c r="Q67" s="100"/>
      <c r="R67" s="100"/>
      <c r="S67" s="101"/>
    </row>
    <row r="68" spans="1:19">
      <c r="A68" s="84" t="s">
        <v>258</v>
      </c>
      <c r="B68" s="85"/>
      <c r="C68" s="85"/>
      <c r="D68" s="86"/>
      <c r="E68" s="60">
        <v>258</v>
      </c>
      <c r="F68" s="79"/>
      <c r="H68" s="118"/>
      <c r="I68" s="118"/>
      <c r="J68" s="118"/>
      <c r="K68" s="118"/>
      <c r="L68" s="118"/>
      <c r="M68" s="118"/>
      <c r="N68" s="118"/>
      <c r="P68" s="99"/>
      <c r="Q68" s="100"/>
      <c r="R68" s="100"/>
      <c r="S68" s="101"/>
    </row>
    <row r="69" spans="1:19">
      <c r="A69" s="84"/>
      <c r="B69" s="85"/>
      <c r="C69" s="85"/>
      <c r="D69" s="86"/>
      <c r="E69" s="60"/>
      <c r="F69" s="79"/>
      <c r="H69" s="118"/>
      <c r="I69" s="118"/>
      <c r="J69" s="118"/>
      <c r="K69" s="118"/>
      <c r="L69" s="118"/>
      <c r="M69" s="118"/>
      <c r="N69" s="118"/>
      <c r="P69" s="99"/>
      <c r="Q69" s="100"/>
      <c r="R69" s="100"/>
      <c r="S69" s="101"/>
    </row>
    <row r="70" spans="1:19">
      <c r="A70" s="84"/>
      <c r="B70" s="85"/>
      <c r="C70" s="85"/>
      <c r="D70" s="86"/>
      <c r="E70" s="60"/>
      <c r="F70" s="79"/>
      <c r="H70" s="118"/>
      <c r="I70" s="118"/>
      <c r="J70" s="118"/>
      <c r="K70" s="118"/>
      <c r="L70" s="118"/>
      <c r="M70" s="118"/>
      <c r="N70" s="118"/>
      <c r="P70" s="99"/>
      <c r="Q70" s="100"/>
      <c r="R70" s="100"/>
      <c r="S70" s="101"/>
    </row>
    <row r="71" spans="1:19">
      <c r="A71" s="84"/>
      <c r="B71" s="85"/>
      <c r="C71" s="85"/>
      <c r="D71" s="86"/>
      <c r="E71" s="60"/>
      <c r="F71" s="79"/>
      <c r="H71" s="118"/>
      <c r="I71" s="118"/>
      <c r="J71" s="118"/>
      <c r="K71" s="118"/>
      <c r="L71" s="118"/>
      <c r="M71" s="118"/>
      <c r="N71" s="118"/>
      <c r="P71" s="99"/>
      <c r="Q71" s="100"/>
      <c r="R71" s="100"/>
      <c r="S71" s="101"/>
    </row>
    <row r="72" spans="1:19">
      <c r="A72" s="84"/>
      <c r="B72" s="85"/>
      <c r="C72" s="85"/>
      <c r="D72" s="86"/>
      <c r="E72" s="60"/>
      <c r="F72" s="79"/>
      <c r="H72" s="118"/>
      <c r="I72" s="118"/>
      <c r="J72" s="118"/>
      <c r="K72" s="118"/>
      <c r="L72" s="118"/>
      <c r="M72" s="118"/>
      <c r="N72" s="118"/>
      <c r="P72" s="99"/>
      <c r="Q72" s="100"/>
      <c r="R72" s="100"/>
      <c r="S72" s="101"/>
    </row>
    <row r="73" spans="1:19">
      <c r="A73" s="84"/>
      <c r="B73" s="85"/>
      <c r="C73" s="85"/>
      <c r="D73" s="86"/>
      <c r="E73" s="60"/>
      <c r="F73" s="79"/>
      <c r="H73" s="118"/>
      <c r="I73" s="118"/>
      <c r="J73" s="118"/>
      <c r="K73" s="118"/>
      <c r="L73" s="118"/>
      <c r="M73" s="118"/>
      <c r="N73" s="118"/>
      <c r="P73" s="99"/>
      <c r="Q73" s="100"/>
      <c r="R73" s="100"/>
      <c r="S73" s="101"/>
    </row>
    <row r="74" spans="1:19">
      <c r="A74" s="84"/>
      <c r="B74" s="85"/>
      <c r="C74" s="85"/>
      <c r="D74" s="86"/>
      <c r="E74" s="60"/>
      <c r="F74" s="79"/>
      <c r="H74" s="118"/>
      <c r="I74" s="118"/>
      <c r="J74" s="118"/>
      <c r="K74" s="118"/>
      <c r="L74" s="118"/>
      <c r="M74" s="118"/>
      <c r="N74" s="118"/>
      <c r="P74" s="99"/>
      <c r="Q74" s="100"/>
      <c r="R74" s="100"/>
      <c r="S74" s="101"/>
    </row>
    <row r="75" spans="1:19">
      <c r="A75" s="84"/>
      <c r="B75" s="85"/>
      <c r="C75" s="85"/>
      <c r="D75" s="86"/>
      <c r="E75" s="60"/>
      <c r="F75" s="79"/>
      <c r="H75" s="118"/>
      <c r="I75" s="118"/>
      <c r="J75" s="118"/>
      <c r="K75" s="118"/>
      <c r="L75" s="118"/>
      <c r="M75" s="118"/>
      <c r="N75" s="118"/>
      <c r="P75" s="99"/>
      <c r="Q75" s="100"/>
      <c r="R75" s="100"/>
      <c r="S75" s="101"/>
    </row>
    <row r="76" spans="1:19">
      <c r="A76" s="84"/>
      <c r="B76" s="85"/>
      <c r="C76" s="85"/>
      <c r="D76" s="86"/>
      <c r="E76" s="60"/>
      <c r="F76" s="80"/>
      <c r="H76" s="118"/>
      <c r="I76" s="118"/>
      <c r="J76" s="118"/>
      <c r="K76" s="118"/>
      <c r="L76" s="118"/>
      <c r="M76" s="118"/>
      <c r="N76" s="118"/>
      <c r="P76" s="102"/>
      <c r="Q76" s="103"/>
      <c r="R76" s="103"/>
      <c r="S76" s="104"/>
    </row>
    <row r="78" spans="1:19" ht="18.75">
      <c r="A78" s="1" t="s">
        <v>169</v>
      </c>
    </row>
    <row r="79" spans="1:19" ht="15.75" thickBot="1">
      <c r="A79" s="164" t="s">
        <v>164</v>
      </c>
      <c r="B79" s="165"/>
      <c r="C79" s="165"/>
      <c r="D79" s="166"/>
      <c r="E79" s="82" t="s">
        <v>165</v>
      </c>
      <c r="F79" s="68" t="s">
        <v>152</v>
      </c>
      <c r="H79" s="117" t="s">
        <v>191</v>
      </c>
      <c r="I79" s="117"/>
      <c r="J79" s="117"/>
      <c r="K79" s="117"/>
      <c r="L79" s="117"/>
      <c r="M79" s="117"/>
      <c r="N79" s="117"/>
    </row>
    <row r="80" spans="1:19" ht="15.75" thickBot="1">
      <c r="A80" s="167"/>
      <c r="B80" s="168"/>
      <c r="C80" s="168"/>
      <c r="D80" s="169"/>
      <c r="E80" s="83"/>
      <c r="F80" s="67">
        <f>SUM(E81:E91)</f>
        <v>334</v>
      </c>
      <c r="H80" s="117"/>
      <c r="I80" s="117"/>
      <c r="J80" s="117"/>
      <c r="K80" s="117"/>
      <c r="L80" s="117"/>
      <c r="M80" s="117"/>
      <c r="N80" s="117"/>
    </row>
    <row r="81" spans="1:14">
      <c r="A81" s="84" t="s">
        <v>164</v>
      </c>
      <c r="B81" s="85"/>
      <c r="C81" s="85"/>
      <c r="D81" s="86"/>
      <c r="E81" s="60">
        <v>334</v>
      </c>
      <c r="F81" s="78"/>
      <c r="H81" s="105"/>
      <c r="I81" s="106"/>
      <c r="J81" s="106"/>
      <c r="K81" s="106"/>
      <c r="L81" s="106"/>
      <c r="M81" s="106"/>
      <c r="N81" s="107"/>
    </row>
    <row r="82" spans="1:14">
      <c r="A82" s="84"/>
      <c r="B82" s="85"/>
      <c r="C82" s="85"/>
      <c r="D82" s="86"/>
      <c r="E82" s="60"/>
      <c r="F82" s="79"/>
      <c r="H82" s="108"/>
      <c r="I82" s="109"/>
      <c r="J82" s="109"/>
      <c r="K82" s="109"/>
      <c r="L82" s="109"/>
      <c r="M82" s="109"/>
      <c r="N82" s="110"/>
    </row>
    <row r="83" spans="1:14">
      <c r="A83" s="84"/>
      <c r="B83" s="85"/>
      <c r="C83" s="85"/>
      <c r="D83" s="86"/>
      <c r="E83" s="60"/>
      <c r="F83" s="79"/>
      <c r="H83" s="108"/>
      <c r="I83" s="109"/>
      <c r="J83" s="109"/>
      <c r="K83" s="109"/>
      <c r="L83" s="109"/>
      <c r="M83" s="109"/>
      <c r="N83" s="110"/>
    </row>
    <row r="84" spans="1:14">
      <c r="A84" s="84"/>
      <c r="B84" s="85"/>
      <c r="C84" s="85"/>
      <c r="D84" s="86"/>
      <c r="E84" s="60"/>
      <c r="F84" s="79"/>
      <c r="H84" s="108"/>
      <c r="I84" s="109"/>
      <c r="J84" s="109"/>
      <c r="K84" s="109"/>
      <c r="L84" s="109"/>
      <c r="M84" s="109"/>
      <c r="N84" s="110"/>
    </row>
    <row r="85" spans="1:14">
      <c r="A85" s="84"/>
      <c r="B85" s="85"/>
      <c r="C85" s="85"/>
      <c r="D85" s="86"/>
      <c r="E85" s="60"/>
      <c r="F85" s="79"/>
      <c r="H85" s="108"/>
      <c r="I85" s="109"/>
      <c r="J85" s="109"/>
      <c r="K85" s="109"/>
      <c r="L85" s="109"/>
      <c r="M85" s="109"/>
      <c r="N85" s="110"/>
    </row>
    <row r="86" spans="1:14">
      <c r="A86" s="84"/>
      <c r="B86" s="85"/>
      <c r="C86" s="85"/>
      <c r="D86" s="86"/>
      <c r="E86" s="60"/>
      <c r="F86" s="79"/>
      <c r="H86" s="108"/>
      <c r="I86" s="109"/>
      <c r="J86" s="109"/>
      <c r="K86" s="109"/>
      <c r="L86" s="109"/>
      <c r="M86" s="109"/>
      <c r="N86" s="110"/>
    </row>
    <row r="87" spans="1:14">
      <c r="A87" s="84"/>
      <c r="B87" s="85"/>
      <c r="C87" s="85"/>
      <c r="D87" s="86"/>
      <c r="E87" s="60"/>
      <c r="F87" s="79"/>
      <c r="H87" s="108"/>
      <c r="I87" s="109"/>
      <c r="J87" s="109"/>
      <c r="K87" s="109"/>
      <c r="L87" s="109"/>
      <c r="M87" s="109"/>
      <c r="N87" s="110"/>
    </row>
    <row r="88" spans="1:14">
      <c r="A88" s="84"/>
      <c r="B88" s="85"/>
      <c r="C88" s="85"/>
      <c r="D88" s="86"/>
      <c r="E88" s="60"/>
      <c r="F88" s="79"/>
      <c r="H88" s="108"/>
      <c r="I88" s="109"/>
      <c r="J88" s="109"/>
      <c r="K88" s="109"/>
      <c r="L88" s="109"/>
      <c r="M88" s="109"/>
      <c r="N88" s="110"/>
    </row>
    <row r="89" spans="1:14">
      <c r="A89" s="84"/>
      <c r="B89" s="85"/>
      <c r="C89" s="85"/>
      <c r="D89" s="86"/>
      <c r="E89" s="60"/>
      <c r="F89" s="79"/>
      <c r="H89" s="108"/>
      <c r="I89" s="109"/>
      <c r="J89" s="109"/>
      <c r="K89" s="109"/>
      <c r="L89" s="109"/>
      <c r="M89" s="109"/>
      <c r="N89" s="110"/>
    </row>
    <row r="90" spans="1:14">
      <c r="A90" s="84"/>
      <c r="B90" s="85"/>
      <c r="C90" s="85"/>
      <c r="D90" s="86"/>
      <c r="E90" s="60"/>
      <c r="F90" s="79"/>
      <c r="H90" s="108"/>
      <c r="I90" s="109"/>
      <c r="J90" s="109"/>
      <c r="K90" s="109"/>
      <c r="L90" s="109"/>
      <c r="M90" s="109"/>
      <c r="N90" s="110"/>
    </row>
    <row r="91" spans="1:14">
      <c r="A91" s="84"/>
      <c r="B91" s="85"/>
      <c r="C91" s="85"/>
      <c r="D91" s="86"/>
      <c r="E91" s="60"/>
      <c r="F91" s="80"/>
      <c r="H91" s="111"/>
      <c r="I91" s="112"/>
      <c r="J91" s="112"/>
      <c r="K91" s="112"/>
      <c r="L91" s="112"/>
      <c r="M91" s="112"/>
      <c r="N91" s="113"/>
    </row>
  </sheetData>
  <sheetProtection algorithmName="SHA-512" hashValue="DXOBcf35RCZzhKFMchumnaJZUP5EWWYDOAofC+tJAb+pPn9qfVq0KGeLWNiqqag/Vzcg3gOuS13pHVvPtk61vA==" saltValue="kFtqachoL85PQNn47CJv/g==" spinCount="100000" sheet="1" insertRows="0" deleteRows="0"/>
  <mergeCells count="128">
    <mergeCell ref="I3:L3"/>
    <mergeCell ref="B4:D4"/>
    <mergeCell ref="I4:J4"/>
    <mergeCell ref="K4:L4"/>
    <mergeCell ref="P4:P5"/>
    <mergeCell ref="Q4:R5"/>
    <mergeCell ref="B5:D5"/>
    <mergeCell ref="I5:J5"/>
    <mergeCell ref="K5:L5"/>
    <mergeCell ref="I10:J10"/>
    <mergeCell ref="K10:L10"/>
    <mergeCell ref="I11:J11"/>
    <mergeCell ref="K11:L11"/>
    <mergeCell ref="I12:J12"/>
    <mergeCell ref="K12:L12"/>
    <mergeCell ref="A6:A9"/>
    <mergeCell ref="B6:D9"/>
    <mergeCell ref="I6:J6"/>
    <mergeCell ref="K6:L6"/>
    <mergeCell ref="I7:J7"/>
    <mergeCell ref="K7:L7"/>
    <mergeCell ref="I8:J8"/>
    <mergeCell ref="K8:L8"/>
    <mergeCell ref="I9:J9"/>
    <mergeCell ref="K9:L9"/>
    <mergeCell ref="I14:L14"/>
    <mergeCell ref="P14:S14"/>
    <mergeCell ref="D17:E17"/>
    <mergeCell ref="G17:H17"/>
    <mergeCell ref="P17:S20"/>
    <mergeCell ref="D18:E18"/>
    <mergeCell ref="G18:H18"/>
    <mergeCell ref="D19:E19"/>
    <mergeCell ref="F19:F20"/>
    <mergeCell ref="G19:H19"/>
    <mergeCell ref="M19:M20"/>
    <mergeCell ref="D20:E20"/>
    <mergeCell ref="G20:H20"/>
    <mergeCell ref="A23:A24"/>
    <mergeCell ref="B23:B24"/>
    <mergeCell ref="C23:C24"/>
    <mergeCell ref="D23:E24"/>
    <mergeCell ref="F23:F24"/>
    <mergeCell ref="G23:I24"/>
    <mergeCell ref="J23:J24"/>
    <mergeCell ref="K23:K24"/>
    <mergeCell ref="L23:L24"/>
    <mergeCell ref="M23:M24"/>
    <mergeCell ref="P23:S27"/>
    <mergeCell ref="D25:E25"/>
    <mergeCell ref="G25:I25"/>
    <mergeCell ref="D26:E26"/>
    <mergeCell ref="G26:I26"/>
    <mergeCell ref="D27:E27"/>
    <mergeCell ref="G27:I27"/>
    <mergeCell ref="D31:E31"/>
    <mergeCell ref="G31:I31"/>
    <mergeCell ref="A59:D59"/>
    <mergeCell ref="A60:D60"/>
    <mergeCell ref="A47:C47"/>
    <mergeCell ref="J34:L34"/>
    <mergeCell ref="A37:C38"/>
    <mergeCell ref="D37:D38"/>
    <mergeCell ref="E37:E38"/>
    <mergeCell ref="H37:N38"/>
    <mergeCell ref="D28:E28"/>
    <mergeCell ref="G28:I28"/>
    <mergeCell ref="D29:E29"/>
    <mergeCell ref="G29:I29"/>
    <mergeCell ref="D30:E30"/>
    <mergeCell ref="G30:I30"/>
    <mergeCell ref="A42:C42"/>
    <mergeCell ref="A43:C43"/>
    <mergeCell ref="A44:C44"/>
    <mergeCell ref="A45:C45"/>
    <mergeCell ref="A46:C46"/>
    <mergeCell ref="A55:D55"/>
    <mergeCell ref="A56:D56"/>
    <mergeCell ref="A57:D57"/>
    <mergeCell ref="A58:D58"/>
    <mergeCell ref="A48:C48"/>
    <mergeCell ref="A51:D52"/>
    <mergeCell ref="A61:D61"/>
    <mergeCell ref="A62:D62"/>
    <mergeCell ref="A65:D66"/>
    <mergeCell ref="E65:E66"/>
    <mergeCell ref="H65:N66"/>
    <mergeCell ref="P65:S76"/>
    <mergeCell ref="A67:D67"/>
    <mergeCell ref="F67:F76"/>
    <mergeCell ref="H67:N76"/>
    <mergeCell ref="A68:D68"/>
    <mergeCell ref="E51:E52"/>
    <mergeCell ref="H51:N52"/>
    <mergeCell ref="P51:S62"/>
    <mergeCell ref="A53:D53"/>
    <mergeCell ref="F53:F62"/>
    <mergeCell ref="H53:N62"/>
    <mergeCell ref="A54:D54"/>
    <mergeCell ref="P37:S48"/>
    <mergeCell ref="A39:C39"/>
    <mergeCell ref="H39:N48"/>
    <mergeCell ref="A40:C40"/>
    <mergeCell ref="A41:C41"/>
    <mergeCell ref="E79:E80"/>
    <mergeCell ref="H79:N80"/>
    <mergeCell ref="A81:D81"/>
    <mergeCell ref="F81:F91"/>
    <mergeCell ref="H81:N91"/>
    <mergeCell ref="A82:D82"/>
    <mergeCell ref="A83:D83"/>
    <mergeCell ref="A69:D69"/>
    <mergeCell ref="A70:D70"/>
    <mergeCell ref="A71:D71"/>
    <mergeCell ref="A72:D72"/>
    <mergeCell ref="A73:D73"/>
    <mergeCell ref="A74:D74"/>
    <mergeCell ref="A90:D90"/>
    <mergeCell ref="A91:D91"/>
    <mergeCell ref="A84:D84"/>
    <mergeCell ref="A85:D85"/>
    <mergeCell ref="A86:D86"/>
    <mergeCell ref="A87:D87"/>
    <mergeCell ref="A88:D88"/>
    <mergeCell ref="A89:D89"/>
    <mergeCell ref="A75:D75"/>
    <mergeCell ref="A76:D76"/>
    <mergeCell ref="A79:D80"/>
  </mergeCells>
  <conditionalFormatting sqref="C18">
    <cfRule type="cellIs" dxfId="9" priority="10" operator="equal">
      <formula>1</formula>
    </cfRule>
  </conditionalFormatting>
  <conditionalFormatting sqref="C20">
    <cfRule type="cellIs" dxfId="8" priority="9" operator="equal">
      <formula>1</formula>
    </cfRule>
  </conditionalFormatting>
  <conditionalFormatting sqref="C25:C31">
    <cfRule type="cellIs" dxfId="7" priority="8" operator="equal">
      <formula>1</formula>
    </cfRule>
  </conditionalFormatting>
  <conditionalFormatting sqref="J26:N31">
    <cfRule type="expression" dxfId="6" priority="7">
      <formula>ISBLANK($A26)</formula>
    </cfRule>
  </conditionalFormatting>
  <conditionalFormatting sqref="K5:K12">
    <cfRule type="cellIs" dxfId="5" priority="5" operator="equal">
      <formula>0</formula>
    </cfRule>
    <cfRule type="expression" dxfId="4" priority="6">
      <formula>0</formula>
    </cfRule>
  </conditionalFormatting>
  <conditionalFormatting sqref="K18">
    <cfRule type="expression" dxfId="3" priority="3">
      <formula>ISBLANK(A18)</formula>
    </cfRule>
  </conditionalFormatting>
  <conditionalFormatting sqref="K25:K31">
    <cfRule type="cellIs" dxfId="2" priority="4" operator="equal">
      <formula>1510</formula>
    </cfRule>
  </conditionalFormatting>
  <conditionalFormatting sqref="M18">
    <cfRule type="expression" dxfId="1" priority="2">
      <formula>ISBLANK(A18)</formula>
    </cfRule>
  </conditionalFormatting>
  <conditionalFormatting sqref="M25:M31">
    <cfRule type="expression" dxfId="0" priority="1">
      <formula>ISBLANK($A25)</formula>
    </cfRule>
  </conditionalFormatting>
  <pageMargins left="0.23622047244094491" right="0.23622047244094491" top="0.74803149606299213" bottom="0.74803149606299213" header="0.31496062992125984" footer="0.31496062992125984"/>
  <pageSetup paperSize="9" scale="45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Stammdaten!$E$44:$E$52</xm:f>
          </x14:formula1>
          <xm:sqref>B4</xm:sqref>
        </x14:dataValidation>
        <x14:dataValidation type="list" allowBlank="1" showInputMessage="1" showErrorMessage="1">
          <x14:formula1>
            <xm:f>Stammdaten!$E$40:$E$41</xm:f>
          </x14:formula1>
          <xm:sqref>D25:E31</xm:sqref>
        </x14:dataValidation>
        <x14:dataValidation type="list" allowBlank="1" showInputMessage="1" showErrorMessage="1">
          <x14:formula1>
            <xm:f>Stammdaten!$E$24:$E$29</xm:f>
          </x14:formula1>
          <xm:sqref>F18</xm:sqref>
        </x14:dataValidation>
        <x14:dataValidation type="list" allowBlank="1" showInputMessage="1" showErrorMessage="1">
          <x14:formula1>
            <xm:f>Stammdaten!$E$8:$E$14</xm:f>
          </x14:formula1>
          <xm:sqref>D18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6"/>
  <sheetViews>
    <sheetView topLeftCell="D19" workbookViewId="0">
      <selection activeCell="E44" sqref="E44:I52"/>
    </sheetView>
  </sheetViews>
  <sheetFormatPr baseColWidth="10" defaultRowHeight="15"/>
  <cols>
    <col min="1" max="1" width="56.5703125" bestFit="1" customWidth="1"/>
    <col min="2" max="2" width="5" customWidth="1"/>
    <col min="3" max="3" width="56.5703125" bestFit="1" customWidth="1"/>
    <col min="4" max="4" width="2.5703125" customWidth="1"/>
    <col min="5" max="5" width="19.42578125" bestFit="1" customWidth="1"/>
    <col min="6" max="6" width="21.42578125" customWidth="1"/>
    <col min="7" max="7" width="81.42578125" bestFit="1" customWidth="1"/>
    <col min="9" max="9" width="13" customWidth="1"/>
  </cols>
  <sheetData>
    <row r="1" spans="1:7">
      <c r="A1" s="4" t="s">
        <v>3</v>
      </c>
      <c r="C1" s="4" t="s">
        <v>87</v>
      </c>
      <c r="D1" s="4" t="s">
        <v>93</v>
      </c>
      <c r="E1" s="4" t="s">
        <v>43</v>
      </c>
      <c r="G1" s="4" t="s">
        <v>83</v>
      </c>
    </row>
    <row r="2" spans="1:7">
      <c r="A2" s="5" t="s">
        <v>0</v>
      </c>
      <c r="B2">
        <v>1</v>
      </c>
      <c r="C2" s="2" t="s">
        <v>99</v>
      </c>
      <c r="D2">
        <v>42801001</v>
      </c>
      <c r="E2" t="s">
        <v>44</v>
      </c>
      <c r="G2" t="s">
        <v>84</v>
      </c>
    </row>
    <row r="3" spans="1:7">
      <c r="A3" s="5" t="s">
        <v>1</v>
      </c>
      <c r="B3">
        <v>1</v>
      </c>
      <c r="C3" s="2" t="s">
        <v>100</v>
      </c>
      <c r="D3">
        <v>42801002</v>
      </c>
      <c r="E3" t="s">
        <v>45</v>
      </c>
      <c r="G3" t="s">
        <v>85</v>
      </c>
    </row>
    <row r="4" spans="1:7">
      <c r="A4" s="5" t="s">
        <v>2</v>
      </c>
      <c r="B4">
        <v>2</v>
      </c>
      <c r="C4" s="2" t="s">
        <v>101</v>
      </c>
      <c r="D4">
        <v>42801003</v>
      </c>
      <c r="E4" t="s">
        <v>46</v>
      </c>
      <c r="G4" t="s">
        <v>86</v>
      </c>
    </row>
    <row r="5" spans="1:7">
      <c r="A5" s="5" t="s">
        <v>91</v>
      </c>
      <c r="B5">
        <v>2</v>
      </c>
      <c r="C5" s="2">
        <v>42811</v>
      </c>
      <c r="D5">
        <v>42811001</v>
      </c>
      <c r="E5" t="s">
        <v>47</v>
      </c>
      <c r="G5" t="s">
        <v>88</v>
      </c>
    </row>
    <row r="6" spans="1:7">
      <c r="C6" s="2" t="s">
        <v>102</v>
      </c>
      <c r="D6">
        <v>42811002</v>
      </c>
      <c r="E6" t="s">
        <v>73</v>
      </c>
      <c r="G6" t="s">
        <v>89</v>
      </c>
    </row>
    <row r="7" spans="1:7">
      <c r="A7" s="4" t="s">
        <v>4</v>
      </c>
      <c r="C7" s="2" t="s">
        <v>103</v>
      </c>
      <c r="D7">
        <v>42896001</v>
      </c>
      <c r="E7" t="s">
        <v>74</v>
      </c>
    </row>
    <row r="8" spans="1:7">
      <c r="A8" s="5" t="s">
        <v>22</v>
      </c>
      <c r="C8" s="2" t="s">
        <v>104</v>
      </c>
      <c r="D8">
        <v>42986002</v>
      </c>
      <c r="E8" t="s">
        <v>48</v>
      </c>
    </row>
    <row r="9" spans="1:7">
      <c r="A9" s="5" t="s">
        <v>23</v>
      </c>
      <c r="C9" s="4" t="s">
        <v>15</v>
      </c>
      <c r="D9">
        <v>42896003</v>
      </c>
      <c r="E9" t="s">
        <v>49</v>
      </c>
      <c r="G9" s="4" t="s">
        <v>98</v>
      </c>
    </row>
    <row r="10" spans="1:7">
      <c r="A10" s="5" t="s">
        <v>24</v>
      </c>
      <c r="C10" s="5" t="s">
        <v>5</v>
      </c>
      <c r="E10" t="s">
        <v>50</v>
      </c>
      <c r="G10" t="s">
        <v>94</v>
      </c>
    </row>
    <row r="11" spans="1:7">
      <c r="A11" s="5" t="s">
        <v>106</v>
      </c>
      <c r="C11" s="5" t="s">
        <v>6</v>
      </c>
      <c r="E11" t="s">
        <v>51</v>
      </c>
      <c r="G11" t="s">
        <v>95</v>
      </c>
    </row>
    <row r="12" spans="1:7">
      <c r="A12" s="5" t="s">
        <v>107</v>
      </c>
      <c r="C12" s="5" t="s">
        <v>7</v>
      </c>
      <c r="E12" t="s">
        <v>75</v>
      </c>
      <c r="G12" t="s">
        <v>96</v>
      </c>
    </row>
    <row r="13" spans="1:7">
      <c r="A13" s="5" t="s">
        <v>25</v>
      </c>
      <c r="C13" s="5" t="s">
        <v>108</v>
      </c>
      <c r="E13" t="s">
        <v>52</v>
      </c>
      <c r="G13" t="s">
        <v>97</v>
      </c>
    </row>
    <row r="14" spans="1:7">
      <c r="A14" s="5" t="s">
        <v>26</v>
      </c>
      <c r="C14" s="5" t="s">
        <v>8</v>
      </c>
      <c r="E14" t="s">
        <v>53</v>
      </c>
    </row>
    <row r="15" spans="1:7">
      <c r="A15" s="5" t="s">
        <v>31</v>
      </c>
      <c r="C15" s="5" t="s">
        <v>9</v>
      </c>
      <c r="E15" t="s">
        <v>76</v>
      </c>
    </row>
    <row r="16" spans="1:7">
      <c r="A16" s="5" t="s">
        <v>109</v>
      </c>
      <c r="C16" s="5" t="s">
        <v>10</v>
      </c>
      <c r="E16" t="s">
        <v>54</v>
      </c>
    </row>
    <row r="17" spans="1:5">
      <c r="A17" s="5" t="s">
        <v>32</v>
      </c>
      <c r="C17" s="5" t="s">
        <v>11</v>
      </c>
      <c r="E17" t="s">
        <v>55</v>
      </c>
    </row>
    <row r="18" spans="1:5">
      <c r="A18" s="5" t="s">
        <v>33</v>
      </c>
      <c r="C18" s="5" t="s">
        <v>110</v>
      </c>
      <c r="E18" t="s">
        <v>57</v>
      </c>
    </row>
    <row r="19" spans="1:5">
      <c r="A19" s="5" t="s">
        <v>34</v>
      </c>
      <c r="C19" s="5" t="s">
        <v>12</v>
      </c>
      <c r="E19" t="s">
        <v>56</v>
      </c>
    </row>
    <row r="20" spans="1:5">
      <c r="A20" t="s">
        <v>40</v>
      </c>
      <c r="C20" s="5" t="s">
        <v>13</v>
      </c>
    </row>
    <row r="21" spans="1:5">
      <c r="A21" s="24" t="s">
        <v>92</v>
      </c>
      <c r="C21" s="5" t="s">
        <v>14</v>
      </c>
    </row>
    <row r="22" spans="1:5">
      <c r="A22" s="24" t="s">
        <v>90</v>
      </c>
      <c r="C22" s="7" t="s">
        <v>39</v>
      </c>
    </row>
    <row r="23" spans="1:5">
      <c r="E23" s="4" t="s">
        <v>58</v>
      </c>
    </row>
    <row r="24" spans="1:5">
      <c r="A24" s="4" t="s">
        <v>41</v>
      </c>
      <c r="C24" s="4" t="s">
        <v>42</v>
      </c>
      <c r="E24" s="3">
        <v>1</v>
      </c>
    </row>
    <row r="25" spans="1:5">
      <c r="A25" s="6" t="s">
        <v>118</v>
      </c>
      <c r="C25" s="5" t="s">
        <v>16</v>
      </c>
      <c r="E25" s="3">
        <v>2</v>
      </c>
    </row>
    <row r="26" spans="1:5">
      <c r="A26" s="6" t="s">
        <v>119</v>
      </c>
      <c r="C26" s="5" t="s">
        <v>17</v>
      </c>
      <c r="E26" s="3">
        <v>3</v>
      </c>
    </row>
    <row r="27" spans="1:5">
      <c r="A27" s="6" t="s">
        <v>120</v>
      </c>
      <c r="C27" s="5" t="s">
        <v>18</v>
      </c>
      <c r="E27" s="3">
        <v>4</v>
      </c>
    </row>
    <row r="28" spans="1:5">
      <c r="A28" s="6" t="s">
        <v>121</v>
      </c>
      <c r="C28" s="5" t="s">
        <v>19</v>
      </c>
      <c r="E28" s="3">
        <v>5</v>
      </c>
    </row>
    <row r="29" spans="1:5">
      <c r="A29" s="6" t="s">
        <v>122</v>
      </c>
      <c r="C29" s="5" t="s">
        <v>20</v>
      </c>
      <c r="E29" s="3">
        <v>6</v>
      </c>
    </row>
    <row r="30" spans="1:5">
      <c r="A30" s="6" t="s">
        <v>123</v>
      </c>
      <c r="C30" s="5" t="s">
        <v>21</v>
      </c>
    </row>
    <row r="31" spans="1:5">
      <c r="A31" s="6" t="s">
        <v>124</v>
      </c>
      <c r="C31" s="5" t="s">
        <v>22</v>
      </c>
      <c r="E31" s="4" t="s">
        <v>112</v>
      </c>
    </row>
    <row r="32" spans="1:5">
      <c r="A32" s="6" t="s">
        <v>145</v>
      </c>
      <c r="C32" s="5" t="s">
        <v>111</v>
      </c>
      <c r="E32" s="3" t="s">
        <v>113</v>
      </c>
    </row>
    <row r="33" spans="1:9">
      <c r="A33" s="6" t="s">
        <v>125</v>
      </c>
      <c r="C33" s="5" t="s">
        <v>23</v>
      </c>
      <c r="E33" s="3" t="s">
        <v>114</v>
      </c>
    </row>
    <row r="34" spans="1:9">
      <c r="A34" s="6" t="s">
        <v>146</v>
      </c>
      <c r="C34" s="5" t="s">
        <v>111</v>
      </c>
    </row>
    <row r="35" spans="1:9">
      <c r="A35" s="6" t="s">
        <v>126</v>
      </c>
      <c r="C35" s="5" t="s">
        <v>24</v>
      </c>
      <c r="E35" s="4" t="s">
        <v>117</v>
      </c>
    </row>
    <row r="36" spans="1:9">
      <c r="A36" s="6" t="s">
        <v>127</v>
      </c>
      <c r="C36" s="5" t="s">
        <v>106</v>
      </c>
      <c r="E36" t="s">
        <v>115</v>
      </c>
    </row>
    <row r="37" spans="1:9">
      <c r="A37" s="6" t="s">
        <v>128</v>
      </c>
      <c r="C37" s="5" t="s">
        <v>107</v>
      </c>
      <c r="E37" t="s">
        <v>116</v>
      </c>
    </row>
    <row r="38" spans="1:9">
      <c r="A38" s="6" t="s">
        <v>129</v>
      </c>
      <c r="C38" s="5" t="s">
        <v>25</v>
      </c>
    </row>
    <row r="39" spans="1:9">
      <c r="A39" s="6" t="s">
        <v>147</v>
      </c>
      <c r="C39" s="5" t="s">
        <v>111</v>
      </c>
      <c r="E39" s="4" t="s">
        <v>207</v>
      </c>
    </row>
    <row r="40" spans="1:9">
      <c r="A40" s="6" t="s">
        <v>130</v>
      </c>
      <c r="C40" s="5" t="s">
        <v>26</v>
      </c>
      <c r="E40" t="s">
        <v>206</v>
      </c>
    </row>
    <row r="41" spans="1:9">
      <c r="A41" s="6" t="s">
        <v>131</v>
      </c>
      <c r="C41" s="5" t="s">
        <v>27</v>
      </c>
      <c r="E41" t="s">
        <v>160</v>
      </c>
    </row>
    <row r="42" spans="1:9">
      <c r="A42" s="6" t="s">
        <v>132</v>
      </c>
      <c r="C42" s="5" t="s">
        <v>28</v>
      </c>
    </row>
    <row r="43" spans="1:9">
      <c r="A43" s="6" t="s">
        <v>133</v>
      </c>
      <c r="C43" s="5" t="s">
        <v>29</v>
      </c>
      <c r="E43" s="4" t="s">
        <v>177</v>
      </c>
      <c r="F43" s="4" t="s">
        <v>178</v>
      </c>
      <c r="G43" s="4" t="s">
        <v>195</v>
      </c>
    </row>
    <row r="44" spans="1:9">
      <c r="A44" s="6" t="s">
        <v>134</v>
      </c>
      <c r="C44" s="5" t="s">
        <v>30</v>
      </c>
      <c r="E44" s="53" t="s">
        <v>208</v>
      </c>
      <c r="F44" s="53" t="s">
        <v>209</v>
      </c>
      <c r="G44" s="53" t="s">
        <v>210</v>
      </c>
      <c r="H44" s="53" t="s">
        <v>211</v>
      </c>
      <c r="I44" s="53" t="s">
        <v>212</v>
      </c>
    </row>
    <row r="45" spans="1:9">
      <c r="A45" s="6" t="s">
        <v>135</v>
      </c>
      <c r="C45" s="5" t="s">
        <v>31</v>
      </c>
      <c r="E45" s="53" t="s">
        <v>213</v>
      </c>
      <c r="F45" s="53" t="s">
        <v>214</v>
      </c>
      <c r="G45" s="53" t="s">
        <v>171</v>
      </c>
      <c r="H45" s="53" t="s">
        <v>173</v>
      </c>
      <c r="I45" s="53" t="s">
        <v>174</v>
      </c>
    </row>
    <row r="46" spans="1:9" ht="28.5">
      <c r="A46" s="6" t="s">
        <v>136</v>
      </c>
      <c r="C46" s="5" t="s">
        <v>109</v>
      </c>
      <c r="E46" s="53" t="s">
        <v>215</v>
      </c>
      <c r="F46" s="53" t="s">
        <v>216</v>
      </c>
      <c r="G46" s="53" t="s">
        <v>217</v>
      </c>
      <c r="H46" s="53" t="s">
        <v>218</v>
      </c>
      <c r="I46" s="53" t="s">
        <v>219</v>
      </c>
    </row>
    <row r="47" spans="1:9" ht="30">
      <c r="A47" s="6" t="s">
        <v>137</v>
      </c>
      <c r="C47" s="5" t="s">
        <v>32</v>
      </c>
      <c r="E47" s="53" t="s">
        <v>220</v>
      </c>
      <c r="F47" s="53" t="s">
        <v>221</v>
      </c>
      <c r="G47" s="53" t="s">
        <v>222</v>
      </c>
      <c r="H47" s="53" t="s">
        <v>223</v>
      </c>
      <c r="I47" s="53" t="s">
        <v>224</v>
      </c>
    </row>
    <row r="48" spans="1:9">
      <c r="A48" s="6" t="s">
        <v>138</v>
      </c>
      <c r="C48" s="5" t="s">
        <v>33</v>
      </c>
      <c r="E48" s="53" t="s">
        <v>225</v>
      </c>
      <c r="F48" s="53" t="s">
        <v>226</v>
      </c>
      <c r="G48" s="53" t="s">
        <v>227</v>
      </c>
      <c r="H48" s="53" t="s">
        <v>228</v>
      </c>
      <c r="I48" s="53" t="s">
        <v>229</v>
      </c>
    </row>
    <row r="49" spans="1:9">
      <c r="A49" s="6" t="s">
        <v>139</v>
      </c>
      <c r="C49" s="5" t="s">
        <v>34</v>
      </c>
      <c r="E49" s="53" t="s">
        <v>230</v>
      </c>
      <c r="F49" s="53" t="s">
        <v>231</v>
      </c>
      <c r="G49" s="53" t="s">
        <v>232</v>
      </c>
      <c r="H49" s="53" t="s">
        <v>233</v>
      </c>
      <c r="I49" s="53" t="s">
        <v>234</v>
      </c>
    </row>
    <row r="50" spans="1:9" ht="30">
      <c r="A50" s="6" t="s">
        <v>148</v>
      </c>
      <c r="C50" s="5" t="s">
        <v>111</v>
      </c>
      <c r="E50" s="53" t="s">
        <v>235</v>
      </c>
      <c r="F50" s="53" t="s">
        <v>236</v>
      </c>
      <c r="G50" s="53" t="s">
        <v>237</v>
      </c>
      <c r="H50" s="53" t="s">
        <v>238</v>
      </c>
      <c r="I50" s="53" t="s">
        <v>239</v>
      </c>
    </row>
    <row r="51" spans="1:9" ht="30">
      <c r="A51" s="6" t="s">
        <v>140</v>
      </c>
      <c r="C51" s="5" t="s">
        <v>35</v>
      </c>
      <c r="E51" s="53" t="s">
        <v>240</v>
      </c>
      <c r="F51" s="53" t="s">
        <v>241</v>
      </c>
      <c r="G51" s="53" t="s">
        <v>242</v>
      </c>
      <c r="H51" s="53" t="s">
        <v>243</v>
      </c>
      <c r="I51" s="53" t="s">
        <v>244</v>
      </c>
    </row>
    <row r="52" spans="1:9">
      <c r="A52" s="6" t="s">
        <v>141</v>
      </c>
      <c r="C52" s="5" t="s">
        <v>36</v>
      </c>
      <c r="E52" s="53" t="s">
        <v>245</v>
      </c>
      <c r="F52" s="53" t="s">
        <v>246</v>
      </c>
      <c r="G52" s="53" t="s">
        <v>172</v>
      </c>
      <c r="H52" s="53" t="s">
        <v>175</v>
      </c>
      <c r="I52" s="53" t="s">
        <v>176</v>
      </c>
    </row>
    <row r="53" spans="1:9">
      <c r="A53" s="6" t="s">
        <v>142</v>
      </c>
      <c r="C53" s="5" t="s">
        <v>37</v>
      </c>
    </row>
    <row r="54" spans="1:9">
      <c r="A54" s="6" t="s">
        <v>143</v>
      </c>
      <c r="C54" s="5" t="s">
        <v>38</v>
      </c>
    </row>
    <row r="55" spans="1:9" ht="30">
      <c r="A55" s="8" t="s">
        <v>144</v>
      </c>
      <c r="C55" s="5" t="s">
        <v>40</v>
      </c>
    </row>
    <row r="56" spans="1:9">
      <c r="A56" s="8"/>
      <c r="C56" s="7"/>
    </row>
  </sheetData>
  <phoneticPr fontId="12" type="noConversion"/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workbookViewId="0">
      <selection activeCell="O20" sqref="O20"/>
    </sheetView>
  </sheetViews>
  <sheetFormatPr baseColWidth="10" defaultRowHeight="15"/>
  <sheetData>
    <row r="1" spans="1:13" ht="45" customHeight="1">
      <c r="A1" s="191" t="s">
        <v>105</v>
      </c>
      <c r="B1" s="192"/>
      <c r="C1" s="192"/>
      <c r="D1" s="192"/>
      <c r="E1" s="192"/>
      <c r="F1" s="192"/>
      <c r="G1" s="193"/>
      <c r="H1" s="12" t="s">
        <v>77</v>
      </c>
      <c r="I1" s="18"/>
      <c r="J1" s="18"/>
      <c r="K1" s="18"/>
      <c r="L1" s="19"/>
    </row>
    <row r="2" spans="1:13">
      <c r="A2" s="11" t="s">
        <v>59</v>
      </c>
      <c r="B2" s="16">
        <v>1</v>
      </c>
      <c r="C2" s="16">
        <v>2</v>
      </c>
      <c r="D2" s="16">
        <v>3</v>
      </c>
      <c r="E2" s="16">
        <v>4</v>
      </c>
      <c r="F2" s="16">
        <v>5</v>
      </c>
      <c r="G2" s="16">
        <v>6</v>
      </c>
      <c r="I2" s="12"/>
      <c r="J2" s="18"/>
      <c r="K2" s="18"/>
      <c r="L2" s="18"/>
      <c r="M2" s="18"/>
    </row>
    <row r="3" spans="1:13">
      <c r="A3" s="15" t="s">
        <v>76</v>
      </c>
      <c r="B3" s="27">
        <v>8662.6409120575099</v>
      </c>
      <c r="C3" s="27">
        <v>9585.0895678044089</v>
      </c>
      <c r="D3" s="27">
        <v>10460.5651588204</v>
      </c>
      <c r="E3" s="27">
        <v>11034.73522735316</v>
      </c>
      <c r="F3" s="27">
        <v>11175.97909022664</v>
      </c>
      <c r="G3" s="28">
        <v>0</v>
      </c>
      <c r="H3" s="25">
        <v>0.32529999999999998</v>
      </c>
      <c r="I3" s="11"/>
      <c r="J3" s="11">
        <v>2018</v>
      </c>
      <c r="K3" s="11">
        <v>2019</v>
      </c>
      <c r="L3" s="11">
        <v>2020</v>
      </c>
      <c r="M3" s="12">
        <v>2022</v>
      </c>
    </row>
    <row r="4" spans="1:13">
      <c r="A4" s="15" t="s">
        <v>53</v>
      </c>
      <c r="B4" s="27">
        <v>7148.2433308199807</v>
      </c>
      <c r="C4" s="27">
        <v>7664.8301621349201</v>
      </c>
      <c r="D4" s="27">
        <v>7937.8115889095188</v>
      </c>
      <c r="E4" s="27">
        <v>8907.4021371013187</v>
      </c>
      <c r="F4" s="27">
        <v>9641.6078917493705</v>
      </c>
      <c r="G4" s="27">
        <v>9922.6281150593386</v>
      </c>
      <c r="H4" s="25">
        <v>0.32529999999999998</v>
      </c>
      <c r="I4" s="11" t="s">
        <v>78</v>
      </c>
      <c r="J4" s="13">
        <v>0.35</v>
      </c>
      <c r="K4" s="14">
        <v>0.33979999999999999</v>
      </c>
      <c r="L4" s="14">
        <v>0.32950000000000002</v>
      </c>
      <c r="M4" s="49">
        <v>0.32529999999999998</v>
      </c>
    </row>
    <row r="5" spans="1:13">
      <c r="A5" s="15" t="s">
        <v>52</v>
      </c>
      <c r="B5" s="27">
        <v>6497.9059897832694</v>
      </c>
      <c r="C5" s="27">
        <v>6968.2470142121801</v>
      </c>
      <c r="D5" s="27">
        <v>7354.2001551405501</v>
      </c>
      <c r="E5" s="27">
        <v>7937.8115889095188</v>
      </c>
      <c r="F5" s="27">
        <v>8832.0400429256297</v>
      </c>
      <c r="G5" s="27">
        <v>9088.8010224099598</v>
      </c>
      <c r="H5" s="25">
        <v>0.32529999999999998</v>
      </c>
      <c r="I5" s="11" t="s">
        <v>79</v>
      </c>
      <c r="J5" s="13">
        <v>0.5</v>
      </c>
      <c r="K5" s="14">
        <v>0.4854</v>
      </c>
      <c r="L5" s="14">
        <v>0.47070000000000001</v>
      </c>
      <c r="M5" s="49">
        <v>0.4647</v>
      </c>
    </row>
    <row r="6" spans="1:13">
      <c r="A6" s="15" t="s">
        <v>75</v>
      </c>
      <c r="B6" s="28"/>
      <c r="C6" s="27">
        <v>6523.4968088417709</v>
      </c>
      <c r="D6" s="27">
        <v>6856.6974950500035</v>
      </c>
      <c r="E6" s="27">
        <v>8027.6017432771459</v>
      </c>
      <c r="F6" s="27">
        <v>8931.9454425377044</v>
      </c>
      <c r="G6" s="27">
        <v>9191.6108255500403</v>
      </c>
      <c r="H6" s="25">
        <v>0.32529999999999998</v>
      </c>
      <c r="I6" s="11" t="s">
        <v>80</v>
      </c>
      <c r="J6" s="13">
        <v>0.8</v>
      </c>
      <c r="K6" s="14">
        <v>0.77659999999999996</v>
      </c>
      <c r="L6" s="14">
        <v>0.75309999999999999</v>
      </c>
      <c r="M6" s="49">
        <v>0.74350000000000005</v>
      </c>
    </row>
    <row r="7" spans="1:13">
      <c r="A7" s="15" t="s">
        <v>51</v>
      </c>
      <c r="B7" s="27">
        <v>6080.5382142913122</v>
      </c>
      <c r="C7" s="27">
        <v>6523.4968088417709</v>
      </c>
      <c r="D7" s="27">
        <v>6856.6974950500035</v>
      </c>
      <c r="E7" s="27">
        <v>7504.0156748349928</v>
      </c>
      <c r="F7" s="27">
        <v>8398.8506119034028</v>
      </c>
      <c r="G7" s="27">
        <v>8642.5192099018805</v>
      </c>
      <c r="H7" s="25">
        <v>0.4647</v>
      </c>
      <c r="I7" s="11" t="s">
        <v>81</v>
      </c>
      <c r="J7" s="194">
        <v>0.95</v>
      </c>
      <c r="K7" s="14">
        <v>0.92190000000000005</v>
      </c>
      <c r="L7" s="14">
        <v>0.89400000000000002</v>
      </c>
      <c r="M7" s="49">
        <v>0.88139999999999996</v>
      </c>
    </row>
    <row r="8" spans="1:13">
      <c r="A8" s="15" t="s">
        <v>50</v>
      </c>
      <c r="B8" s="27">
        <v>5507.5696239672925</v>
      </c>
      <c r="C8" s="27">
        <v>5876.1654954073429</v>
      </c>
      <c r="D8" s="27">
        <v>6656.7770833250624</v>
      </c>
      <c r="E8" s="27">
        <v>7342.1959801258236</v>
      </c>
      <c r="F8" s="27">
        <v>8227.5090213526491</v>
      </c>
      <c r="G8" s="27">
        <v>8466.0160951225171</v>
      </c>
      <c r="H8" s="25">
        <v>0.4647</v>
      </c>
      <c r="I8" s="11" t="s">
        <v>82</v>
      </c>
      <c r="J8" s="195"/>
      <c r="K8" s="14">
        <v>0.91690000000000005</v>
      </c>
      <c r="L8" s="14">
        <v>0.8891</v>
      </c>
      <c r="M8" s="49">
        <v>0.87429999999999997</v>
      </c>
    </row>
    <row r="9" spans="1:13">
      <c r="A9" s="15" t="s">
        <v>49</v>
      </c>
      <c r="B9" s="27">
        <v>5457.633761807273</v>
      </c>
      <c r="C9" s="27">
        <v>5805.7399565423566</v>
      </c>
      <c r="D9" s="27">
        <v>6202.2654738701003</v>
      </c>
      <c r="E9" s="27">
        <v>6805.6808754207232</v>
      </c>
      <c r="F9" s="27">
        <v>7681.6194526065738</v>
      </c>
      <c r="G9" s="27">
        <v>7903.5749164048739</v>
      </c>
      <c r="H9" s="25">
        <v>0.74350000000000005</v>
      </c>
    </row>
    <row r="10" spans="1:13">
      <c r="A10" s="15" t="s">
        <v>48</v>
      </c>
      <c r="B10" s="27">
        <v>5274.8595468512867</v>
      </c>
      <c r="C10" s="27">
        <v>5616.4668641224625</v>
      </c>
      <c r="D10" s="27">
        <v>6007.6079809067633</v>
      </c>
      <c r="E10" s="27">
        <v>6406.6175732981901</v>
      </c>
      <c r="F10" s="27">
        <v>7165.8180499236996</v>
      </c>
      <c r="G10" s="27">
        <v>7372.2916837305038</v>
      </c>
      <c r="H10" s="25">
        <v>0.74350000000000005</v>
      </c>
    </row>
    <row r="11" spans="1:13">
      <c r="A11" s="15" t="s">
        <v>74</v>
      </c>
      <c r="B11" s="27">
        <v>4726.5906117144332</v>
      </c>
      <c r="C11" s="27">
        <v>5055.9386828605129</v>
      </c>
      <c r="D11" s="27">
        <v>5270.4956311988699</v>
      </c>
      <c r="E11" s="27">
        <v>5863.3839254525874</v>
      </c>
      <c r="F11" s="27">
        <v>6367.7183005441857</v>
      </c>
      <c r="G11" s="27">
        <v>6550.2776765757462</v>
      </c>
      <c r="H11" s="25">
        <v>0.74350000000000005</v>
      </c>
    </row>
    <row r="12" spans="1:13">
      <c r="A12" s="15" t="s">
        <v>73</v>
      </c>
      <c r="B12" s="27">
        <v>4726.5906117144332</v>
      </c>
      <c r="C12" s="27">
        <v>5055.9386828605129</v>
      </c>
      <c r="D12" s="27">
        <v>5127.4800446945937</v>
      </c>
      <c r="E12" s="27">
        <v>5270.4956311988699</v>
      </c>
      <c r="F12" s="27">
        <v>5863.3839254525874</v>
      </c>
      <c r="G12" s="27">
        <v>6028.9710264544392</v>
      </c>
      <c r="H12" s="25">
        <v>0.74350000000000005</v>
      </c>
    </row>
    <row r="13" spans="1:13">
      <c r="A13" s="15" t="s">
        <v>70</v>
      </c>
      <c r="B13" s="27">
        <v>4506.0276463874661</v>
      </c>
      <c r="C13" s="27">
        <v>4831.1329692382997</v>
      </c>
      <c r="D13" s="27">
        <v>5011.8345165364335</v>
      </c>
      <c r="E13" s="27">
        <v>5183.5770027455665</v>
      </c>
      <c r="F13" s="27">
        <v>5373.3597801475489</v>
      </c>
      <c r="G13" s="27">
        <v>5490.8320750933162</v>
      </c>
      <c r="H13" s="25">
        <v>0.88139999999999996</v>
      </c>
    </row>
    <row r="14" spans="1:13">
      <c r="A14" s="15" t="s">
        <v>71</v>
      </c>
      <c r="B14" s="27">
        <v>4256.6806870786168</v>
      </c>
      <c r="C14" s="27">
        <v>4574.1708080037997</v>
      </c>
      <c r="D14" s="27">
        <v>4813.0383807055168</v>
      </c>
      <c r="E14" s="27">
        <v>4993.7806510085993</v>
      </c>
      <c r="F14" s="27">
        <v>5138.3880415860494</v>
      </c>
      <c r="G14" s="27">
        <v>5264.8872692957329</v>
      </c>
      <c r="H14" s="25">
        <v>0.88139999999999996</v>
      </c>
    </row>
    <row r="15" spans="1:13">
      <c r="A15" s="15" t="s">
        <v>72</v>
      </c>
      <c r="B15" s="27">
        <v>4189.8135129507173</v>
      </c>
      <c r="C15" s="27">
        <v>4504.0729421498672</v>
      </c>
      <c r="D15" s="27">
        <v>4679.3447554546656</v>
      </c>
      <c r="E15" s="27">
        <v>4858.2409162000158</v>
      </c>
      <c r="F15" s="27">
        <v>4975.6996368107993</v>
      </c>
      <c r="G15" s="27">
        <v>5102.2124388554666</v>
      </c>
      <c r="H15" s="25">
        <v>0.88139999999999996</v>
      </c>
    </row>
  </sheetData>
  <mergeCells count="2">
    <mergeCell ref="A1:G1"/>
    <mergeCell ref="J7:J8"/>
  </mergeCell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workbookViewId="0">
      <selection activeCell="B3" sqref="B3"/>
    </sheetView>
  </sheetViews>
  <sheetFormatPr baseColWidth="10" defaultRowHeight="15"/>
  <sheetData>
    <row r="1" spans="1:13" ht="45" customHeight="1">
      <c r="A1" s="191" t="s">
        <v>253</v>
      </c>
      <c r="B1" s="192"/>
      <c r="C1" s="192"/>
      <c r="D1" s="192"/>
      <c r="E1" s="192"/>
      <c r="F1" s="192"/>
      <c r="G1" s="193"/>
      <c r="H1" s="12" t="s">
        <v>77</v>
      </c>
      <c r="I1" s="18"/>
      <c r="J1" s="18"/>
      <c r="K1" s="18"/>
      <c r="L1" s="19"/>
    </row>
    <row r="2" spans="1:13">
      <c r="A2" s="11" t="s">
        <v>59</v>
      </c>
      <c r="B2" s="16">
        <v>1</v>
      </c>
      <c r="C2" s="16">
        <v>2</v>
      </c>
      <c r="D2" s="16">
        <v>3</v>
      </c>
      <c r="E2" s="16">
        <v>4</v>
      </c>
      <c r="F2" s="16">
        <v>5</v>
      </c>
      <c r="G2" s="16">
        <v>6</v>
      </c>
      <c r="I2" s="12"/>
      <c r="J2" s="18"/>
      <c r="K2" s="18"/>
      <c r="L2" s="18"/>
      <c r="M2" s="18"/>
    </row>
    <row r="3" spans="1:13">
      <c r="A3" s="15" t="s">
        <v>76</v>
      </c>
      <c r="B3" s="27">
        <v>9095.7729576603851</v>
      </c>
      <c r="C3" s="27">
        <v>10064.34404619463</v>
      </c>
      <c r="D3" s="27">
        <v>10983.593416761421</v>
      </c>
      <c r="E3" s="27">
        <v>11586.471988720818</v>
      </c>
      <c r="F3" s="27">
        <v>11734.778044737972</v>
      </c>
      <c r="G3" s="28">
        <v>0</v>
      </c>
      <c r="H3" s="25">
        <v>0.32529999999999998</v>
      </c>
      <c r="I3" s="11"/>
      <c r="J3" s="11">
        <v>2018</v>
      </c>
      <c r="K3" s="11">
        <v>2019</v>
      </c>
      <c r="L3" s="11">
        <v>2020</v>
      </c>
      <c r="M3" s="12">
        <v>2022</v>
      </c>
    </row>
    <row r="4" spans="1:13">
      <c r="A4" s="15" t="s">
        <v>53</v>
      </c>
      <c r="B4" s="27">
        <v>7505.65549736098</v>
      </c>
      <c r="C4" s="27">
        <v>8048.0716702416667</v>
      </c>
      <c r="D4" s="27">
        <v>8334.7021683549956</v>
      </c>
      <c r="E4" s="27">
        <v>9352.7722439563859</v>
      </c>
      <c r="F4" s="27">
        <v>10123.688286336839</v>
      </c>
      <c r="G4" s="27">
        <v>10418.759520812306</v>
      </c>
      <c r="H4" s="25">
        <v>0.32529999999999998</v>
      </c>
      <c r="I4" s="11" t="s">
        <v>78</v>
      </c>
      <c r="J4" s="13">
        <v>0.35</v>
      </c>
      <c r="K4" s="14">
        <v>0.33979999999999999</v>
      </c>
      <c r="L4" s="14">
        <v>0.32950000000000002</v>
      </c>
      <c r="M4" s="49">
        <v>0.32529999999999998</v>
      </c>
    </row>
    <row r="5" spans="1:13">
      <c r="A5" s="15" t="s">
        <v>52</v>
      </c>
      <c r="B5" s="27">
        <v>6822.8012892724328</v>
      </c>
      <c r="C5" s="27">
        <v>7316.6593649227898</v>
      </c>
      <c r="D5" s="27">
        <v>7721.9101628975777</v>
      </c>
      <c r="E5" s="27">
        <v>8334.7021683549956</v>
      </c>
      <c r="F5" s="27">
        <v>9273.6420450719124</v>
      </c>
      <c r="G5" s="27">
        <v>9543.2410735304584</v>
      </c>
      <c r="H5" s="25">
        <v>0.32529999999999998</v>
      </c>
      <c r="I5" s="11" t="s">
        <v>79</v>
      </c>
      <c r="J5" s="13">
        <v>0.5</v>
      </c>
      <c r="K5" s="14">
        <v>0.4854</v>
      </c>
      <c r="L5" s="14">
        <v>0.47070000000000001</v>
      </c>
      <c r="M5" s="49">
        <v>0.4647</v>
      </c>
    </row>
    <row r="6" spans="1:13">
      <c r="A6" s="15" t="s">
        <v>75</v>
      </c>
      <c r="B6" s="28">
        <v>0</v>
      </c>
      <c r="C6" s="27">
        <v>6849.6716492838596</v>
      </c>
      <c r="D6" s="27">
        <v>7199.532369802504</v>
      </c>
      <c r="E6" s="27">
        <v>8428.9818304410037</v>
      </c>
      <c r="F6" s="27">
        <v>9378.5427146645907</v>
      </c>
      <c r="G6" s="27">
        <v>9651.1913668275429</v>
      </c>
      <c r="H6" s="25">
        <v>0.32529999999999998</v>
      </c>
      <c r="I6" s="11" t="s">
        <v>80</v>
      </c>
      <c r="J6" s="13">
        <v>0.8</v>
      </c>
      <c r="K6" s="14">
        <v>0.77659999999999996</v>
      </c>
      <c r="L6" s="14">
        <v>0.75309999999999999</v>
      </c>
      <c r="M6" s="49">
        <v>0.74350000000000005</v>
      </c>
    </row>
    <row r="7" spans="1:13">
      <c r="A7" s="15" t="s">
        <v>51</v>
      </c>
      <c r="B7" s="27">
        <v>6384.5651250058781</v>
      </c>
      <c r="C7" s="27">
        <v>6849.6716492838596</v>
      </c>
      <c r="D7" s="27">
        <v>7199.532369802504</v>
      </c>
      <c r="E7" s="27">
        <v>7879.2164585767423</v>
      </c>
      <c r="F7" s="27">
        <v>8818.7931424985727</v>
      </c>
      <c r="G7" s="27">
        <v>9074.6451703969742</v>
      </c>
      <c r="H7" s="25">
        <v>0.4647</v>
      </c>
      <c r="I7" s="11" t="s">
        <v>81</v>
      </c>
      <c r="J7" s="194">
        <v>0.95</v>
      </c>
      <c r="K7" s="14">
        <v>0.92190000000000005</v>
      </c>
      <c r="L7" s="14">
        <v>0.89400000000000002</v>
      </c>
      <c r="M7" s="49">
        <v>0.88139999999999996</v>
      </c>
    </row>
    <row r="8" spans="1:13">
      <c r="A8" s="15" t="s">
        <v>50</v>
      </c>
      <c r="B8" s="27">
        <v>5782.9481051656576</v>
      </c>
      <c r="C8" s="27">
        <v>6169.9737701777103</v>
      </c>
      <c r="D8" s="27">
        <v>6989.6159374913159</v>
      </c>
      <c r="E8" s="27">
        <v>7709.3057791321153</v>
      </c>
      <c r="F8" s="27">
        <v>8638.8844724202827</v>
      </c>
      <c r="G8" s="27">
        <v>8889.3168998786441</v>
      </c>
      <c r="H8" s="25">
        <v>0.4647</v>
      </c>
      <c r="I8" s="11" t="s">
        <v>82</v>
      </c>
      <c r="J8" s="195"/>
      <c r="K8" s="14">
        <v>0.91690000000000005</v>
      </c>
      <c r="L8" s="14">
        <v>0.8891</v>
      </c>
      <c r="M8" s="49">
        <v>0.87429999999999997</v>
      </c>
    </row>
    <row r="9" spans="1:13">
      <c r="A9" s="15" t="s">
        <v>49</v>
      </c>
      <c r="B9" s="27">
        <v>5730.5154498976372</v>
      </c>
      <c r="C9" s="27">
        <v>6096.0269543694749</v>
      </c>
      <c r="D9" s="27">
        <v>6512.3787475636054</v>
      </c>
      <c r="E9" s="27">
        <v>7145.9649191917597</v>
      </c>
      <c r="F9" s="27">
        <v>8065.7004252369024</v>
      </c>
      <c r="G9" s="27">
        <v>8298.7536622251173</v>
      </c>
      <c r="H9" s="25">
        <v>0.74350000000000005</v>
      </c>
    </row>
    <row r="10" spans="1:13">
      <c r="A10" s="15" t="s">
        <v>48</v>
      </c>
      <c r="B10" s="27">
        <v>5538.6025241938514</v>
      </c>
      <c r="C10" s="27">
        <v>5897.2902073285859</v>
      </c>
      <c r="D10" s="27">
        <v>6307.9883799521012</v>
      </c>
      <c r="E10" s="27">
        <v>6726.9484519630996</v>
      </c>
      <c r="F10" s="27">
        <v>7524.1089524198851</v>
      </c>
      <c r="G10" s="27">
        <v>7740.9062679170293</v>
      </c>
      <c r="H10" s="25">
        <v>0.74350000000000005</v>
      </c>
    </row>
    <row r="11" spans="1:13">
      <c r="A11" s="15" t="s">
        <v>74</v>
      </c>
      <c r="B11" s="27">
        <v>4962.920142300155</v>
      </c>
      <c r="C11" s="27">
        <v>5308.7356170035391</v>
      </c>
      <c r="D11" s="27">
        <v>5534.020412758814</v>
      </c>
      <c r="E11" s="27">
        <v>6156.5531217252174</v>
      </c>
      <c r="F11" s="27">
        <v>6686.1042155713949</v>
      </c>
      <c r="G11" s="27">
        <v>6877.7915604045338</v>
      </c>
      <c r="H11" s="25">
        <v>0.74350000000000005</v>
      </c>
    </row>
    <row r="12" spans="1:13">
      <c r="A12" s="15" t="s">
        <v>73</v>
      </c>
      <c r="B12" s="27">
        <v>4962.920142300155</v>
      </c>
      <c r="C12" s="27">
        <v>5308.7356170035391</v>
      </c>
      <c r="D12" s="27">
        <v>5383.8540469293239</v>
      </c>
      <c r="E12" s="27">
        <v>5534.020412758814</v>
      </c>
      <c r="F12" s="27">
        <v>6156.5531217252174</v>
      </c>
      <c r="G12" s="27">
        <v>6330.4195777771611</v>
      </c>
      <c r="H12" s="25">
        <v>0.74350000000000005</v>
      </c>
    </row>
    <row r="13" spans="1:13">
      <c r="A13" s="15" t="s">
        <v>70</v>
      </c>
      <c r="B13" s="27">
        <v>4731.3290287068394</v>
      </c>
      <c r="C13" s="27">
        <v>5072.6896177002145</v>
      </c>
      <c r="D13" s="27">
        <v>5262.4262423632554</v>
      </c>
      <c r="E13" s="27">
        <v>5442.7558528828449</v>
      </c>
      <c r="F13" s="27">
        <v>5642.0277691549263</v>
      </c>
      <c r="G13" s="27">
        <v>5765.3736788479819</v>
      </c>
      <c r="H13" s="25">
        <v>0.88139999999999996</v>
      </c>
    </row>
    <row r="14" spans="1:13">
      <c r="A14" s="15" t="s">
        <v>71</v>
      </c>
      <c r="B14" s="27">
        <v>4469.514721432548</v>
      </c>
      <c r="C14" s="27">
        <v>4802.8793484039898</v>
      </c>
      <c r="D14" s="27">
        <v>5053.6902997407933</v>
      </c>
      <c r="E14" s="27">
        <v>5243.4696835590294</v>
      </c>
      <c r="F14" s="27">
        <v>5395.3074436653524</v>
      </c>
      <c r="G14" s="27">
        <v>5528.13163276052</v>
      </c>
      <c r="H14" s="25">
        <v>0.88139999999999996</v>
      </c>
    </row>
    <row r="15" spans="1:13">
      <c r="A15" s="15" t="s">
        <v>72</v>
      </c>
      <c r="B15" s="27">
        <v>4399.3041885982529</v>
      </c>
      <c r="C15" s="27">
        <v>4729.2765892573607</v>
      </c>
      <c r="D15" s="27">
        <v>4913.3119932273994</v>
      </c>
      <c r="E15" s="27">
        <v>5101.1529620100164</v>
      </c>
      <c r="F15" s="27">
        <v>5224.4846186513396</v>
      </c>
      <c r="G15" s="27">
        <v>5357.3230607982405</v>
      </c>
      <c r="H15" s="25">
        <v>0.88139999999999996</v>
      </c>
    </row>
  </sheetData>
  <mergeCells count="2">
    <mergeCell ref="A1:G1"/>
    <mergeCell ref="J7:J8"/>
  </mergeCells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"/>
  <sheetViews>
    <sheetView workbookViewId="0">
      <selection activeCell="D1" sqref="D1:D2"/>
    </sheetView>
  </sheetViews>
  <sheetFormatPr baseColWidth="10" defaultRowHeight="15"/>
  <cols>
    <col min="1" max="1" width="15.5703125" bestFit="1" customWidth="1"/>
    <col min="2" max="2" width="7.42578125" bestFit="1" customWidth="1"/>
    <col min="3" max="3" width="10" bestFit="1" customWidth="1"/>
    <col min="4" max="4" width="10.7109375" customWidth="1"/>
    <col min="5" max="5" width="15.5703125" bestFit="1" customWidth="1"/>
  </cols>
  <sheetData>
    <row r="1" spans="1:9">
      <c r="D1" s="198" t="s">
        <v>203</v>
      </c>
      <c r="I1" s="52" t="s">
        <v>204</v>
      </c>
    </row>
    <row r="2" spans="1:9">
      <c r="A2" s="197">
        <v>2025</v>
      </c>
      <c r="B2" s="197"/>
      <c r="C2" s="197"/>
      <c r="D2" s="198"/>
      <c r="E2" s="197">
        <v>2026</v>
      </c>
      <c r="F2" s="197"/>
      <c r="G2" s="197"/>
    </row>
    <row r="3" spans="1:9" ht="30" customHeight="1">
      <c r="A3" s="196" t="s">
        <v>161</v>
      </c>
      <c r="B3" s="29" t="s">
        <v>162</v>
      </c>
      <c r="C3" s="29" t="s">
        <v>160</v>
      </c>
      <c r="D3" s="20">
        <v>4.34</v>
      </c>
      <c r="E3" s="82" t="s">
        <v>161</v>
      </c>
      <c r="F3" s="29" t="s">
        <v>162</v>
      </c>
      <c r="G3" s="29" t="s">
        <v>160</v>
      </c>
    </row>
    <row r="4" spans="1:9">
      <c r="A4" s="196"/>
      <c r="B4" s="29">
        <v>15.41</v>
      </c>
      <c r="C4" s="29">
        <v>14</v>
      </c>
      <c r="E4" s="119"/>
      <c r="F4" s="50">
        <v>15.8</v>
      </c>
      <c r="G4" s="50">
        <v>14.5</v>
      </c>
      <c r="H4" s="51" t="s">
        <v>201</v>
      </c>
    </row>
    <row r="5" spans="1:9">
      <c r="A5" s="38">
        <v>1</v>
      </c>
      <c r="B5" s="31">
        <f>ROUNDUP($B$4*$D$3*A5,0)</f>
        <v>67</v>
      </c>
      <c r="C5" s="31">
        <f>ROUNDUP($C$4*$D$3*A5,0)</f>
        <v>61</v>
      </c>
      <c r="E5" s="38">
        <v>1</v>
      </c>
      <c r="F5" s="31">
        <f>ROUNDUP($F$4*$D$3*E5,0)</f>
        <v>69</v>
      </c>
      <c r="G5" s="31">
        <f>ROUNDUP($G$4*$D$3*E5,0)</f>
        <v>63</v>
      </c>
    </row>
    <row r="6" spans="1:9">
      <c r="A6" s="38">
        <v>1.5</v>
      </c>
      <c r="B6" s="31">
        <f t="shared" ref="B6:B43" si="0">ROUNDUP($B$4*$D$3*A6,0)</f>
        <v>101</v>
      </c>
      <c r="C6" s="31">
        <f t="shared" ref="C6:C43" si="1">ROUNDUP($C$4*$D$3*A6,0)</f>
        <v>92</v>
      </c>
      <c r="E6" s="38">
        <v>1.5</v>
      </c>
      <c r="F6" s="31">
        <f t="shared" ref="F6:F43" si="2">ROUNDUP($F$4*$D$3*E6,0)</f>
        <v>103</v>
      </c>
      <c r="G6" s="31">
        <f t="shared" ref="G6:G43" si="3">ROUNDUP($G$4*$D$3*E6,0)</f>
        <v>95</v>
      </c>
    </row>
    <row r="7" spans="1:9">
      <c r="A7" s="38">
        <v>2</v>
      </c>
      <c r="B7" s="31">
        <f t="shared" si="0"/>
        <v>134</v>
      </c>
      <c r="C7" s="31">
        <f t="shared" si="1"/>
        <v>122</v>
      </c>
      <c r="E7" s="38">
        <v>2</v>
      </c>
      <c r="F7" s="31">
        <f t="shared" si="2"/>
        <v>138</v>
      </c>
      <c r="G7" s="31">
        <f t="shared" si="3"/>
        <v>126</v>
      </c>
    </row>
    <row r="8" spans="1:9">
      <c r="A8" s="38">
        <v>2.5</v>
      </c>
      <c r="B8" s="31">
        <f t="shared" si="0"/>
        <v>168</v>
      </c>
      <c r="C8" s="31">
        <f t="shared" si="1"/>
        <v>152</v>
      </c>
      <c r="E8" s="38">
        <v>2.5</v>
      </c>
      <c r="F8" s="31">
        <f t="shared" si="2"/>
        <v>172</v>
      </c>
      <c r="G8" s="31">
        <f t="shared" si="3"/>
        <v>158</v>
      </c>
    </row>
    <row r="9" spans="1:9">
      <c r="A9" s="38">
        <v>3</v>
      </c>
      <c r="B9" s="31">
        <f t="shared" si="0"/>
        <v>201</v>
      </c>
      <c r="C9" s="31">
        <f t="shared" si="1"/>
        <v>183</v>
      </c>
      <c r="E9" s="38">
        <v>3</v>
      </c>
      <c r="F9" s="31">
        <f t="shared" si="2"/>
        <v>206</v>
      </c>
      <c r="G9" s="31">
        <f t="shared" si="3"/>
        <v>189</v>
      </c>
    </row>
    <row r="10" spans="1:9">
      <c r="A10" s="38">
        <v>3.5</v>
      </c>
      <c r="B10" s="31">
        <f t="shared" si="0"/>
        <v>235</v>
      </c>
      <c r="C10" s="31">
        <f t="shared" si="1"/>
        <v>213</v>
      </c>
      <c r="E10" s="38">
        <v>3.5</v>
      </c>
      <c r="F10" s="31">
        <f t="shared" si="2"/>
        <v>241</v>
      </c>
      <c r="G10" s="31">
        <f t="shared" si="3"/>
        <v>221</v>
      </c>
    </row>
    <row r="11" spans="1:9">
      <c r="A11" s="38">
        <v>4</v>
      </c>
      <c r="B11" s="31">
        <f t="shared" si="0"/>
        <v>268</v>
      </c>
      <c r="C11" s="31">
        <f t="shared" si="1"/>
        <v>244</v>
      </c>
      <c r="E11" s="38">
        <v>4</v>
      </c>
      <c r="F11" s="31">
        <f t="shared" si="2"/>
        <v>275</v>
      </c>
      <c r="G11" s="31">
        <f t="shared" si="3"/>
        <v>252</v>
      </c>
    </row>
    <row r="12" spans="1:9">
      <c r="A12" s="38">
        <v>4.5</v>
      </c>
      <c r="B12" s="31">
        <f t="shared" si="0"/>
        <v>301</v>
      </c>
      <c r="C12" s="31">
        <f t="shared" si="1"/>
        <v>274</v>
      </c>
      <c r="E12" s="38">
        <v>4.5</v>
      </c>
      <c r="F12" s="31">
        <f t="shared" si="2"/>
        <v>309</v>
      </c>
      <c r="G12" s="31">
        <f t="shared" si="3"/>
        <v>284</v>
      </c>
    </row>
    <row r="13" spans="1:9">
      <c r="A13" s="38">
        <v>5</v>
      </c>
      <c r="B13" s="31">
        <f t="shared" si="0"/>
        <v>335</v>
      </c>
      <c r="C13" s="31">
        <f t="shared" si="1"/>
        <v>304</v>
      </c>
      <c r="E13" s="38">
        <v>5</v>
      </c>
      <c r="F13" s="31">
        <f t="shared" si="2"/>
        <v>343</v>
      </c>
      <c r="G13" s="31">
        <f t="shared" si="3"/>
        <v>315</v>
      </c>
    </row>
    <row r="14" spans="1:9">
      <c r="A14" s="38">
        <v>5.5</v>
      </c>
      <c r="B14" s="31">
        <f t="shared" si="0"/>
        <v>368</v>
      </c>
      <c r="C14" s="31">
        <f t="shared" si="1"/>
        <v>335</v>
      </c>
      <c r="E14" s="38">
        <v>5.5</v>
      </c>
      <c r="F14" s="31">
        <f t="shared" si="2"/>
        <v>378</v>
      </c>
      <c r="G14" s="31">
        <f t="shared" si="3"/>
        <v>347</v>
      </c>
    </row>
    <row r="15" spans="1:9">
      <c r="A15" s="38">
        <v>6</v>
      </c>
      <c r="B15" s="31">
        <f t="shared" si="0"/>
        <v>402</v>
      </c>
      <c r="C15" s="31">
        <f t="shared" si="1"/>
        <v>365</v>
      </c>
      <c r="E15" s="38">
        <v>6</v>
      </c>
      <c r="F15" s="31">
        <f t="shared" si="2"/>
        <v>412</v>
      </c>
      <c r="G15" s="31">
        <f t="shared" si="3"/>
        <v>378</v>
      </c>
    </row>
    <row r="16" spans="1:9">
      <c r="A16" s="38">
        <v>6.5</v>
      </c>
      <c r="B16" s="31">
        <f t="shared" si="0"/>
        <v>435</v>
      </c>
      <c r="C16" s="31">
        <f t="shared" si="1"/>
        <v>395</v>
      </c>
      <c r="E16" s="38">
        <v>6.5</v>
      </c>
      <c r="F16" s="31">
        <f t="shared" si="2"/>
        <v>446</v>
      </c>
      <c r="G16" s="31">
        <f t="shared" si="3"/>
        <v>410</v>
      </c>
    </row>
    <row r="17" spans="1:7">
      <c r="A17" s="38">
        <v>7</v>
      </c>
      <c r="B17" s="31">
        <f t="shared" si="0"/>
        <v>469</v>
      </c>
      <c r="C17" s="31">
        <f t="shared" si="1"/>
        <v>426</v>
      </c>
      <c r="E17" s="38">
        <v>7</v>
      </c>
      <c r="F17" s="31">
        <f t="shared" si="2"/>
        <v>481</v>
      </c>
      <c r="G17" s="31">
        <f t="shared" si="3"/>
        <v>441</v>
      </c>
    </row>
    <row r="18" spans="1:7">
      <c r="A18" s="38">
        <v>7.5</v>
      </c>
      <c r="B18" s="31">
        <f t="shared" si="0"/>
        <v>502</v>
      </c>
      <c r="C18" s="31">
        <f t="shared" si="1"/>
        <v>456</v>
      </c>
      <c r="E18" s="38">
        <v>7.5</v>
      </c>
      <c r="F18" s="31">
        <f t="shared" si="2"/>
        <v>515</v>
      </c>
      <c r="G18" s="31">
        <f t="shared" si="3"/>
        <v>472</v>
      </c>
    </row>
    <row r="19" spans="1:7">
      <c r="A19" s="38">
        <v>8</v>
      </c>
      <c r="B19" s="31">
        <f t="shared" si="0"/>
        <v>536</v>
      </c>
      <c r="C19" s="31">
        <f t="shared" si="1"/>
        <v>487</v>
      </c>
      <c r="E19" s="38">
        <v>8</v>
      </c>
      <c r="F19" s="31">
        <f t="shared" si="2"/>
        <v>549</v>
      </c>
      <c r="G19" s="31">
        <f t="shared" si="3"/>
        <v>504</v>
      </c>
    </row>
    <row r="20" spans="1:7">
      <c r="A20" s="38">
        <v>8.5</v>
      </c>
      <c r="B20" s="31">
        <f t="shared" si="0"/>
        <v>569</v>
      </c>
      <c r="C20" s="31">
        <f t="shared" si="1"/>
        <v>517</v>
      </c>
      <c r="E20" s="38">
        <v>8.5</v>
      </c>
      <c r="F20" s="31">
        <f t="shared" si="2"/>
        <v>583</v>
      </c>
      <c r="G20" s="31">
        <f t="shared" si="3"/>
        <v>535</v>
      </c>
    </row>
    <row r="21" spans="1:7">
      <c r="A21" s="38">
        <v>9</v>
      </c>
      <c r="B21" s="31">
        <f t="shared" si="0"/>
        <v>602</v>
      </c>
      <c r="C21" s="31">
        <f t="shared" si="1"/>
        <v>547</v>
      </c>
      <c r="E21" s="38">
        <v>9</v>
      </c>
      <c r="F21" s="31">
        <f t="shared" si="2"/>
        <v>618</v>
      </c>
      <c r="G21" s="31">
        <f t="shared" si="3"/>
        <v>567</v>
      </c>
    </row>
    <row r="22" spans="1:7">
      <c r="A22" s="38">
        <v>9.5</v>
      </c>
      <c r="B22" s="31">
        <f t="shared" si="0"/>
        <v>636</v>
      </c>
      <c r="C22" s="31">
        <f t="shared" si="1"/>
        <v>578</v>
      </c>
      <c r="E22" s="38">
        <v>9.5</v>
      </c>
      <c r="F22" s="31">
        <f t="shared" si="2"/>
        <v>652</v>
      </c>
      <c r="G22" s="31">
        <f t="shared" si="3"/>
        <v>598</v>
      </c>
    </row>
    <row r="23" spans="1:7">
      <c r="A23" s="38">
        <v>10</v>
      </c>
      <c r="B23" s="31">
        <f t="shared" si="0"/>
        <v>669</v>
      </c>
      <c r="C23" s="31">
        <f t="shared" si="1"/>
        <v>608</v>
      </c>
      <c r="E23" s="38">
        <v>10</v>
      </c>
      <c r="F23" s="31">
        <f t="shared" si="2"/>
        <v>686</v>
      </c>
      <c r="G23" s="31">
        <f t="shared" si="3"/>
        <v>630</v>
      </c>
    </row>
    <row r="24" spans="1:7">
      <c r="A24" s="38">
        <v>10.5</v>
      </c>
      <c r="B24" s="31">
        <f t="shared" si="0"/>
        <v>703</v>
      </c>
      <c r="C24" s="31">
        <f t="shared" si="1"/>
        <v>638</v>
      </c>
      <c r="E24" s="38">
        <v>10.5</v>
      </c>
      <c r="F24" s="31">
        <f t="shared" si="2"/>
        <v>721</v>
      </c>
      <c r="G24" s="31">
        <f t="shared" si="3"/>
        <v>661</v>
      </c>
    </row>
    <row r="25" spans="1:7">
      <c r="A25" s="38">
        <v>11</v>
      </c>
      <c r="B25" s="31">
        <f t="shared" si="0"/>
        <v>736</v>
      </c>
      <c r="C25" s="31">
        <f t="shared" si="1"/>
        <v>669</v>
      </c>
      <c r="E25" s="38">
        <v>11</v>
      </c>
      <c r="F25" s="31">
        <f t="shared" si="2"/>
        <v>755</v>
      </c>
      <c r="G25" s="31">
        <f t="shared" si="3"/>
        <v>693</v>
      </c>
    </row>
    <row r="26" spans="1:7">
      <c r="A26" s="38">
        <v>11.5</v>
      </c>
      <c r="B26" s="31">
        <f t="shared" si="0"/>
        <v>770</v>
      </c>
      <c r="C26" s="31">
        <f t="shared" si="1"/>
        <v>699</v>
      </c>
      <c r="E26" s="38">
        <v>11.5</v>
      </c>
      <c r="F26" s="31">
        <f t="shared" si="2"/>
        <v>789</v>
      </c>
      <c r="G26" s="31">
        <f t="shared" si="3"/>
        <v>724</v>
      </c>
    </row>
    <row r="27" spans="1:7">
      <c r="A27" s="38">
        <v>12</v>
      </c>
      <c r="B27" s="31">
        <f t="shared" si="0"/>
        <v>803</v>
      </c>
      <c r="C27" s="31">
        <f t="shared" si="1"/>
        <v>730</v>
      </c>
      <c r="E27" s="38">
        <v>12</v>
      </c>
      <c r="F27" s="31">
        <f t="shared" si="2"/>
        <v>823</v>
      </c>
      <c r="G27" s="31">
        <f t="shared" si="3"/>
        <v>756</v>
      </c>
    </row>
    <row r="28" spans="1:7">
      <c r="A28" s="38">
        <v>12.5</v>
      </c>
      <c r="B28" s="31">
        <f t="shared" si="0"/>
        <v>836</v>
      </c>
      <c r="C28" s="31">
        <f t="shared" si="1"/>
        <v>760</v>
      </c>
      <c r="E28" s="38">
        <v>12.5</v>
      </c>
      <c r="F28" s="31">
        <f t="shared" si="2"/>
        <v>858</v>
      </c>
      <c r="G28" s="31">
        <f t="shared" si="3"/>
        <v>787</v>
      </c>
    </row>
    <row r="29" spans="1:7">
      <c r="A29" s="38">
        <v>13</v>
      </c>
      <c r="B29" s="31">
        <f t="shared" si="0"/>
        <v>870</v>
      </c>
      <c r="C29" s="31">
        <f t="shared" si="1"/>
        <v>790</v>
      </c>
      <c r="E29" s="38">
        <v>13</v>
      </c>
      <c r="F29" s="31">
        <f t="shared" si="2"/>
        <v>892</v>
      </c>
      <c r="G29" s="31">
        <f t="shared" si="3"/>
        <v>819</v>
      </c>
    </row>
    <row r="30" spans="1:7">
      <c r="A30" s="38">
        <v>13.5</v>
      </c>
      <c r="B30" s="31">
        <f t="shared" si="0"/>
        <v>903</v>
      </c>
      <c r="C30" s="31">
        <f t="shared" si="1"/>
        <v>821</v>
      </c>
      <c r="E30" s="38">
        <v>13.5</v>
      </c>
      <c r="F30" s="31">
        <f t="shared" si="2"/>
        <v>926</v>
      </c>
      <c r="G30" s="31">
        <f t="shared" si="3"/>
        <v>850</v>
      </c>
    </row>
    <row r="31" spans="1:7">
      <c r="A31" s="38">
        <v>14</v>
      </c>
      <c r="B31" s="31">
        <f t="shared" si="0"/>
        <v>937</v>
      </c>
      <c r="C31" s="31">
        <f t="shared" si="1"/>
        <v>851</v>
      </c>
      <c r="E31" s="38">
        <v>14</v>
      </c>
      <c r="F31" s="31">
        <f t="shared" si="2"/>
        <v>961</v>
      </c>
      <c r="G31" s="31">
        <f t="shared" si="3"/>
        <v>882</v>
      </c>
    </row>
    <row r="32" spans="1:7">
      <c r="A32" s="38">
        <v>14.5</v>
      </c>
      <c r="B32" s="31">
        <f t="shared" si="0"/>
        <v>970</v>
      </c>
      <c r="C32" s="31">
        <f t="shared" si="1"/>
        <v>882</v>
      </c>
      <c r="E32" s="38">
        <v>14.5</v>
      </c>
      <c r="F32" s="31">
        <f t="shared" si="2"/>
        <v>995</v>
      </c>
      <c r="G32" s="31">
        <f t="shared" si="3"/>
        <v>913</v>
      </c>
    </row>
    <row r="33" spans="1:7">
      <c r="A33" s="38">
        <v>15</v>
      </c>
      <c r="B33" s="31">
        <f t="shared" si="0"/>
        <v>1004</v>
      </c>
      <c r="C33" s="31">
        <f t="shared" si="1"/>
        <v>912</v>
      </c>
      <c r="E33" s="38">
        <v>15</v>
      </c>
      <c r="F33" s="31">
        <f t="shared" si="2"/>
        <v>1029</v>
      </c>
      <c r="G33" s="31">
        <f t="shared" si="3"/>
        <v>944</v>
      </c>
    </row>
    <row r="34" spans="1:7">
      <c r="A34" s="38">
        <v>15.5</v>
      </c>
      <c r="B34" s="31">
        <f t="shared" si="0"/>
        <v>1037</v>
      </c>
      <c r="C34" s="31">
        <f t="shared" si="1"/>
        <v>942</v>
      </c>
      <c r="E34" s="38">
        <v>15.5</v>
      </c>
      <c r="F34" s="31">
        <f t="shared" si="2"/>
        <v>1063</v>
      </c>
      <c r="G34" s="31">
        <f t="shared" si="3"/>
        <v>976</v>
      </c>
    </row>
    <row r="35" spans="1:7">
      <c r="A35" s="38">
        <v>16</v>
      </c>
      <c r="B35" s="31">
        <f t="shared" si="0"/>
        <v>1071</v>
      </c>
      <c r="C35" s="31">
        <f t="shared" si="1"/>
        <v>973</v>
      </c>
      <c r="E35" s="38">
        <v>16</v>
      </c>
      <c r="F35" s="31">
        <f t="shared" si="2"/>
        <v>1098</v>
      </c>
      <c r="G35" s="31">
        <f t="shared" si="3"/>
        <v>1007</v>
      </c>
    </row>
    <row r="36" spans="1:7">
      <c r="A36" s="38">
        <v>16.5</v>
      </c>
      <c r="B36" s="31">
        <f t="shared" si="0"/>
        <v>1104</v>
      </c>
      <c r="C36" s="31">
        <f t="shared" si="1"/>
        <v>1003</v>
      </c>
      <c r="E36" s="38">
        <v>16.5</v>
      </c>
      <c r="F36" s="31">
        <f t="shared" si="2"/>
        <v>1132</v>
      </c>
      <c r="G36" s="31">
        <f t="shared" si="3"/>
        <v>1039</v>
      </c>
    </row>
    <row r="37" spans="1:7">
      <c r="A37" s="38">
        <v>17</v>
      </c>
      <c r="B37" s="31">
        <f t="shared" si="0"/>
        <v>1137</v>
      </c>
      <c r="C37" s="31">
        <f t="shared" si="1"/>
        <v>1033</v>
      </c>
      <c r="E37" s="38">
        <v>17</v>
      </c>
      <c r="F37" s="31">
        <f t="shared" si="2"/>
        <v>1166</v>
      </c>
      <c r="G37" s="31">
        <f t="shared" si="3"/>
        <v>1070</v>
      </c>
    </row>
    <row r="38" spans="1:7">
      <c r="A38" s="38">
        <v>17.5</v>
      </c>
      <c r="B38" s="31">
        <f t="shared" si="0"/>
        <v>1171</v>
      </c>
      <c r="C38" s="31">
        <f t="shared" si="1"/>
        <v>1064</v>
      </c>
      <c r="E38" s="38">
        <v>17.5</v>
      </c>
      <c r="F38" s="31">
        <f t="shared" si="2"/>
        <v>1201</v>
      </c>
      <c r="G38" s="31">
        <f t="shared" si="3"/>
        <v>1102</v>
      </c>
    </row>
    <row r="39" spans="1:7">
      <c r="A39" s="38">
        <v>18</v>
      </c>
      <c r="B39" s="31">
        <f t="shared" si="0"/>
        <v>1204</v>
      </c>
      <c r="C39" s="31">
        <f t="shared" si="1"/>
        <v>1094</v>
      </c>
      <c r="E39" s="38">
        <v>18</v>
      </c>
      <c r="F39" s="31">
        <f t="shared" si="2"/>
        <v>1235</v>
      </c>
      <c r="G39" s="31">
        <f t="shared" si="3"/>
        <v>1133</v>
      </c>
    </row>
    <row r="40" spans="1:7">
      <c r="A40" s="38">
        <v>18.5</v>
      </c>
      <c r="B40" s="31">
        <f t="shared" si="0"/>
        <v>1238</v>
      </c>
      <c r="C40" s="31">
        <f t="shared" si="1"/>
        <v>1125</v>
      </c>
      <c r="E40" s="38">
        <v>18.5</v>
      </c>
      <c r="F40" s="31">
        <f t="shared" si="2"/>
        <v>1269</v>
      </c>
      <c r="G40" s="31">
        <f t="shared" si="3"/>
        <v>1165</v>
      </c>
    </row>
    <row r="41" spans="1:7">
      <c r="A41" s="38">
        <v>19</v>
      </c>
      <c r="B41" s="31">
        <f t="shared" si="0"/>
        <v>1271</v>
      </c>
      <c r="C41" s="31">
        <f t="shared" si="1"/>
        <v>1155</v>
      </c>
      <c r="E41" s="38">
        <v>19</v>
      </c>
      <c r="F41" s="31">
        <f t="shared" si="2"/>
        <v>1303</v>
      </c>
      <c r="G41" s="31">
        <f t="shared" si="3"/>
        <v>1196</v>
      </c>
    </row>
    <row r="42" spans="1:7">
      <c r="A42" s="38">
        <v>19.5</v>
      </c>
      <c r="B42" s="31">
        <f t="shared" si="0"/>
        <v>1305</v>
      </c>
      <c r="C42" s="31">
        <f t="shared" si="1"/>
        <v>1185</v>
      </c>
      <c r="E42" s="38">
        <v>19.5</v>
      </c>
      <c r="F42" s="31">
        <f t="shared" si="2"/>
        <v>1338</v>
      </c>
      <c r="G42" s="31">
        <f t="shared" si="3"/>
        <v>1228</v>
      </c>
    </row>
    <row r="43" spans="1:7">
      <c r="A43" s="38">
        <v>20</v>
      </c>
      <c r="B43" s="31">
        <f t="shared" si="0"/>
        <v>1338</v>
      </c>
      <c r="C43" s="31">
        <f t="shared" si="1"/>
        <v>1216</v>
      </c>
      <c r="E43" s="38">
        <v>20</v>
      </c>
      <c r="F43" s="31">
        <f t="shared" si="2"/>
        <v>1372</v>
      </c>
      <c r="G43" s="31">
        <f t="shared" si="3"/>
        <v>1259</v>
      </c>
    </row>
  </sheetData>
  <mergeCells count="5">
    <mergeCell ref="A3:A4"/>
    <mergeCell ref="E3:E4"/>
    <mergeCell ref="A2:C2"/>
    <mergeCell ref="E2:G2"/>
    <mergeCell ref="D1:D2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8</vt:i4>
      </vt:variant>
      <vt:variant>
        <vt:lpstr>Benannte Bereiche</vt:lpstr>
      </vt:variant>
      <vt:variant>
        <vt:i4>2</vt:i4>
      </vt:variant>
    </vt:vector>
  </HeadingPairs>
  <TitlesOfParts>
    <vt:vector size="10" baseType="lpstr">
      <vt:lpstr>Calculation</vt:lpstr>
      <vt:lpstr>Tabellengehälter</vt:lpstr>
      <vt:lpstr>Tabellengehälter_2025_1</vt:lpstr>
      <vt:lpstr>Example</vt:lpstr>
      <vt:lpstr>Stammdaten</vt:lpstr>
      <vt:lpstr>Tabellengehälter_2025</vt:lpstr>
      <vt:lpstr>Tabellengehälter_2026</vt:lpstr>
      <vt:lpstr>Stundensätze</vt:lpstr>
      <vt:lpstr>Calculation!Print_Area</vt:lpstr>
      <vt:lpstr>Example!Print_Area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Ulrike Ehrhardt</dc:creator>
  <cp:lastModifiedBy>Ohm, Annette</cp:lastModifiedBy>
  <cp:lastPrinted>2022-02-14T10:23:22Z</cp:lastPrinted>
  <dcterms:created xsi:type="dcterms:W3CDTF">2022-01-26T14:17:33Z</dcterms:created>
  <dcterms:modified xsi:type="dcterms:W3CDTF">2025-04-28T08:59:16Z</dcterms:modified>
</cp:coreProperties>
</file>