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lculation" sheetId="1" r:id="rId4"/>
    <sheet state="hidden" name="Tabellengehälter" sheetId="2" r:id="rId5"/>
    <sheet state="hidden" name="Stundensätze" sheetId="3" r:id="rId6"/>
    <sheet state="hidden" name="Tabellengehälter_2025_1" sheetId="4" r:id="rId7"/>
    <sheet state="hidden" name="Tabellengehälter_2025_2" sheetId="5" r:id="rId8"/>
    <sheet state="visible" name="Stammdaten" sheetId="6" r:id="rId9"/>
  </sheets>
  <definedNames>
    <definedName localSheetId="0" name="Print_Area">Calculation!$A$1:$J$18</definedName>
  </definedNames>
  <calcPr/>
  <extLst>
    <ext uri="GoogleSheetsCustomDataVersion2">
      <go:sheetsCustomData xmlns:go="http://customooxmlschemas.google.com/" r:id="rId10" roundtripDataChecksum="ofX2nHaopuj35d8zr5zl9wi9NHFd6jYSOhrQPo/nhQQ="/>
    </ext>
  </extLst>
</workbook>
</file>

<file path=xl/comments1.xml><?xml version="1.0" encoding="utf-8"?>
<comments xmlns:r="http://schemas.openxmlformats.org/officeDocument/2006/relationships" xmlns="http://schemas.openxmlformats.org/spreadsheetml/2006/main" xmlns:xr="http://schemas.microsoft.com/office/spreadsheetml/2014/revision">
  <authors>
    <author/>
  </authors>
  <commentList>
    <comment authorId="0" ref="D19">
      <text>
        <t xml:space="preserve">======
ID#AAABc24z2wg
Ulrike Ehrhardt    (2025-01-30 04:40:36)
Monthly, before tax, in EUR
please include 50% of your social insurance fee</t>
      </text>
    </comment>
    <comment authorId="0" ref="J23">
      <text>
        <t xml:space="preserve">======
ID#AAABc24z2wY
Ulrike Ehrhardt    (2025-01-30 04:40:36)
If assistant works more than 8 hours/week Employers' share of social insurance will be added</t>
      </text>
    </comment>
    <comment authorId="0" ref="L23">
      <text>
        <t xml:space="preserve">======
ID#AAABc24z2wc
Ulrike Ehrhardt    (2025-01-30 04:40:36)
If assistant works more than 8 hours/week Employers' share of social insurance will be added</t>
      </text>
    </comment>
    <comment authorId="0" ref="F23">
      <text>
        <t xml:space="preserve">======
ID#AAABc24z2wQ
Ulrike Ehrhardt    (2025-01-30 04:40:36)
If assistant works more than 8 hours/week Employers' share of social insurance will be added</t>
      </text>
    </comment>
    <comment authorId="0" ref="B4">
      <text>
        <t xml:space="preserve">======
ID#AAABc24z2wM
Ulrike Ehrhardt    (2025-01-30 04:40:36)
Choose from list</t>
      </text>
    </comment>
    <comment authorId="0" ref="J17">
      <text>
        <t xml:space="preserve">======
ID#AAABc24z2wI
Ulrike Ehrhardt    (2025-01-30 04:40:36)
incl. Employers' share of social insurance and yearly bonus</t>
      </text>
    </comment>
    <comment authorId="0" ref="G19">
      <text>
        <t xml:space="preserve">======
ID#AAABc24z2wU
Ulrike Ehrhardt    (2025-01-30 04:40:36)
According to your working contract</t>
      </text>
    </comment>
    <comment authorId="0" ref="I17">
      <text>
        <t xml:space="preserve">======
ID#AAABc24z2wA
Ulrike Ehrhardt    (2025-01-30 04:40:36)
Please enter your desired individual upgrade percentage.</t>
      </text>
    </comment>
    <comment authorId="0" ref="L17">
      <text>
        <t xml:space="preserve">======
ID#AAABc24z2wE
Ulrike Ehrhardt    (2025-01-30 04:40:36)
incl. Employers' share of social insurance and yearly bonus</t>
      </text>
    </comment>
    <comment authorId="0" ref="G17">
      <text>
        <t xml:space="preserve">======
ID#AAABc24z2v8
Ulrike Ehrhardt    (2025-01-30 04:40:36)
Ulrike Ehrhardt
According to your working contract</t>
      </text>
    </comment>
  </commentList>
  <extLst>
    <ext uri="GoogleSheetsCustomDataVersion2">
      <go:sheetsCustomData xmlns:go="http://customooxmlschemas.google.com/" r:id="rId1" roundtripDataSignature="AMtx7mjTx0uRATJPHqli1kLgMKNof3PdkQ=="/>
    </ext>
  </extLst>
</comments>
</file>

<file path=xl/sharedStrings.xml><?xml version="1.0" encoding="utf-8"?>
<sst xmlns="http://schemas.openxmlformats.org/spreadsheetml/2006/main" count="325" uniqueCount="239">
  <si>
    <t>Friedrich-Schiedel-Fellowship 2025 - Cohort #2</t>
  </si>
  <si>
    <t>Info</t>
  </si>
  <si>
    <t>Financial summary</t>
  </si>
  <si>
    <t>Fellow Name</t>
  </si>
  <si>
    <t>Total grant</t>
  </si>
  <si>
    <t>Please fill in these data fields</t>
  </si>
  <si>
    <t>Unique Identifier</t>
  </si>
  <si>
    <t>Budget used</t>
  </si>
  <si>
    <t>Name of Project</t>
  </si>
  <si>
    <t>Budget available</t>
  </si>
  <si>
    <t>A. Calculation of HR expenditures</t>
  </si>
  <si>
    <t>Total HR expenditures</t>
  </si>
  <si>
    <r>
      <rPr>
        <rFont val="Calibri"/>
        <b/>
        <color theme="1"/>
        <sz val="14.0"/>
      </rPr>
      <t xml:space="preserve">A1. Salary upgrade </t>
    </r>
    <r>
      <rPr>
        <rFont val="Calibri"/>
        <b val="0"/>
        <color theme="1"/>
        <sz val="11.0"/>
      </rPr>
      <t>(fill in 1st line for TUM employees, or 2nd line for fellows outside TUM)</t>
    </r>
  </si>
  <si>
    <t>Starting date
(tt.mm.yyyy)</t>
  </si>
  <si>
    <t>Ending date (tt.mm.yyyy)</t>
  </si>
  <si>
    <t>Months</t>
  </si>
  <si>
    <r>
      <rPr>
        <rFont val="Calibri"/>
        <color theme="1"/>
        <sz val="11.0"/>
      </rPr>
      <t xml:space="preserve">Individual salary group </t>
    </r>
    <r>
      <rPr>
        <rFont val="Calibri"/>
        <b/>
        <color theme="1"/>
        <sz val="11.0"/>
      </rPr>
      <t>(TUM)</t>
    </r>
    <r>
      <rPr>
        <rFont val="Calibri"/>
        <color theme="1"/>
        <sz val="11.0"/>
      </rPr>
      <t xml:space="preserve">
(choose from list)</t>
    </r>
  </si>
  <si>
    <t>Individual level of experience
(choose from list)</t>
  </si>
  <si>
    <t>Individual workshare</t>
  </si>
  <si>
    <t>Upgrade-percentage</t>
  </si>
  <si>
    <t>monthly Salary
(100%, until 01/25)</t>
  </si>
  <si>
    <t>monthly Salary
(100%)</t>
  </si>
  <si>
    <t>Fellows with a contract less than 100% can use the fellowship to temporarily upgrade their salary. If fellows already have a 100% contract, we cannot pay individual stipends or other types of working contracts. To check this, please state your individual work share.</t>
  </si>
  <si>
    <r>
      <rPr>
        <rFont val="Calibri"/>
        <color theme="1"/>
        <sz val="11.0"/>
      </rPr>
      <t xml:space="preserve">Individual salary
</t>
    </r>
    <r>
      <rPr>
        <rFont val="Calibri"/>
        <b/>
        <color theme="1"/>
        <sz val="11.0"/>
      </rPr>
      <t xml:space="preserve">(non-TUM)
</t>
    </r>
    <r>
      <rPr>
        <rFont val="Calibri"/>
        <color theme="1"/>
        <sz val="11.0"/>
      </rPr>
      <t>in EUR/month</t>
    </r>
  </si>
  <si>
    <t>A2. Student assistants</t>
  </si>
  <si>
    <t>BA/MA / no degree
(choose from list)</t>
  </si>
  <si>
    <t>Weekly working hours</t>
  </si>
  <si>
    <t>Name of assistant (if available)</t>
  </si>
  <si>
    <t>monthly Salary
(2024)</t>
  </si>
  <si>
    <t>monthly Salary
(from 2025)</t>
  </si>
  <si>
    <t>Student assistants will be paid the standard TUM rates. For contracts with a weekly workload &gt; 8 hours, social insurance fees apply.</t>
  </si>
  <si>
    <t>B. Calculation of non-HR expenditures</t>
  </si>
  <si>
    <t>Total non-HR expenditures</t>
  </si>
  <si>
    <t>B1. Infrastructure</t>
  </si>
  <si>
    <t>Description</t>
  </si>
  <si>
    <t>Price per item / EUR</t>
  </si>
  <si>
    <t>Number of items</t>
  </si>
  <si>
    <t>Fellows Comments</t>
  </si>
  <si>
    <t>If you buy equipment, such as hardware or software, please make sure, that adressee of the invoice is
Technical University Munich
School of Social Sciences and Technology
Arcisstr. 21
80333 München
Germany
Please state the unique identifier of your project and / or your name when ordering!
This enables the correct accounting of your project costs.</t>
  </si>
  <si>
    <r>
      <rPr>
        <rFont val="Calibri"/>
        <b/>
        <color theme="1"/>
        <sz val="14.0"/>
      </rPr>
      <t xml:space="preserve">B2. Workshops &amp; Events </t>
    </r>
    <r>
      <rPr>
        <rFont val="Calibri"/>
        <b val="0"/>
        <color theme="1"/>
        <sz val="11.0"/>
      </rPr>
      <t>(organized by the fellow)</t>
    </r>
  </si>
  <si>
    <t>Price in EUR</t>
  </si>
  <si>
    <t>If you order services, such as catering, please make sure, that adressee of the invoice is
Technical University Munich
School of Social Sciences and Technology
Arcisstr. 21
80333 München
Germany
Please state the unique identifier of your project and / or your name when ordering!
This enables the correct accounting of your project costs.</t>
  </si>
  <si>
    <r>
      <rPr>
        <rFont val="Calibri"/>
        <b/>
        <color theme="1"/>
        <sz val="14.0"/>
      </rPr>
      <t xml:space="preserve">B3. Travel costs </t>
    </r>
    <r>
      <rPr>
        <rFont val="Calibri"/>
        <b val="0"/>
        <color theme="1"/>
        <sz val="11.0"/>
      </rPr>
      <t>(conferences, workshops visited by the fellow)</t>
    </r>
  </si>
  <si>
    <t>The relevant travel costs can be reimbursed according to the rules of BayRKG (Bayerisches Reisekostengesetz):
That means:
train tickets second class
flight tickets economy
public transport
hotel costs up to 90 /120 EUR (small city / big city)
Uber or taxis only when public transport is not available
Please state the unique identifier of your project and / or your name when ordering!
This enables the correct accounting of your project costs.</t>
  </si>
  <si>
    <t>B4. Other costs</t>
  </si>
  <si>
    <t>Entgelttabelle TV-L 2024 (bis 31.10.2024, inkl. AG-Anteil 26,44%)</t>
  </si>
  <si>
    <t>Jahressonderzahlung TV-L</t>
  </si>
  <si>
    <t>€</t>
  </si>
  <si>
    <t>E 15Ü</t>
  </si>
  <si>
    <t>E 15</t>
  </si>
  <si>
    <t>E 14 bis E 15</t>
  </si>
  <si>
    <t>E 14</t>
  </si>
  <si>
    <t>E 12 bis E 13</t>
  </si>
  <si>
    <t>E 13Ü</t>
  </si>
  <si>
    <t>E 9a bis E 11</t>
  </si>
  <si>
    <t>E 13</t>
  </si>
  <si>
    <t>E 5 bis E 8</t>
  </si>
  <si>
    <t>E 12</t>
  </si>
  <si>
    <t>E 1 bis E 4</t>
  </si>
  <si>
    <t>E 11</t>
  </si>
  <si>
    <t>E 10</t>
  </si>
  <si>
    <t>E 9b</t>
  </si>
  <si>
    <t>E 9a</t>
  </si>
  <si>
    <t>E 8</t>
  </si>
  <si>
    <t>E 7</t>
  </si>
  <si>
    <t>E 6</t>
  </si>
  <si>
    <t>Beschäftigung in Wochenstunden</t>
  </si>
  <si>
    <t>BA/MA</t>
  </si>
  <si>
    <t>no degree</t>
  </si>
  <si>
    <t>Entgelttabelle TV-L 2025 (ab 01.11.2024 bis 31.01.2025, inkl. AG-Anteil 30% und JSZ)</t>
  </si>
  <si>
    <t>E15Ü</t>
  </si>
  <si>
    <t>E15</t>
  </si>
  <si>
    <t>E14</t>
  </si>
  <si>
    <t>E13Ü</t>
  </si>
  <si>
    <t>E13</t>
  </si>
  <si>
    <t>E12</t>
  </si>
  <si>
    <t>E11</t>
  </si>
  <si>
    <t>E10</t>
  </si>
  <si>
    <t>E9b</t>
  </si>
  <si>
    <t>E9a</t>
  </si>
  <si>
    <t>E8</t>
  </si>
  <si>
    <t>Entgelttabelle TV-L 2025 (ab 01.02.2025, inkl. AG-Anteil 30%)</t>
  </si>
  <si>
    <t>Beschäftigungsarten</t>
  </si>
  <si>
    <t>Konto</t>
  </si>
  <si>
    <t>Kostenart</t>
  </si>
  <si>
    <t>Stellenbewertungen</t>
  </si>
  <si>
    <t>Prüfungsergebnis HfP</t>
  </si>
  <si>
    <t>wissenschaftlicher Mitarbeiter</t>
  </si>
  <si>
    <t>42801(01)</t>
  </si>
  <si>
    <t>E5</t>
  </si>
  <si>
    <t>Die Planstelle ist verfügbar, damit ist die Finanzierung gewährleistet</t>
  </si>
  <si>
    <t>Nicht-wissenschaftlicher Mitarbeiter</t>
  </si>
  <si>
    <t>42801(02)</t>
  </si>
  <si>
    <t>E6</t>
  </si>
  <si>
    <t>Der Planstellenanteil ist verfügbar, damit ist die Finanzierung gewährleistet</t>
  </si>
  <si>
    <t>Studentische Hilfskraft</t>
  </si>
  <si>
    <t>42801(03)</t>
  </si>
  <si>
    <t>E7</t>
  </si>
  <si>
    <t>Die Finanzierung ist nicht gewährleistet, weil die Planstelle/der Planstellenanteil nicht verfügbar ist</t>
  </si>
  <si>
    <t>E-Scout/Tutor</t>
  </si>
  <si>
    <t>Die Finanzierung ist gewährleistet, da der verfügbare Haushaltsansatz ausreichend ist.</t>
  </si>
  <si>
    <t>42896(01)</t>
  </si>
  <si>
    <t>Die Finanzierung ist nicht gewährleistet, da der verfügbare Haushaltsansatz nicht ausreichend ist.</t>
  </si>
  <si>
    <t>Professuren</t>
  </si>
  <si>
    <t>42896(02)</t>
  </si>
  <si>
    <t>European and Global Governance (Conceicao-Heldt)</t>
  </si>
  <si>
    <t>42896(03)</t>
  </si>
  <si>
    <t>International Relations (Büthe)</t>
  </si>
  <si>
    <t>Professoren</t>
  </si>
  <si>
    <t>Varianten verfügbares Budget</t>
  </si>
  <si>
    <t>Political Data Science (Hegelich)</t>
  </si>
  <si>
    <t>Prof. Dr. Eugénia da Conceição-Heldt</t>
  </si>
  <si>
    <t>Variante 1</t>
  </si>
  <si>
    <t>Political Philosophy and Theory (Ulbricht komm.)</t>
  </si>
  <si>
    <t>Prof. Dr. Tim Büthe</t>
  </si>
  <si>
    <t>Variante 2</t>
  </si>
  <si>
    <t>Computational Social Science (Pfeffer)</t>
  </si>
  <si>
    <t>Prof. Dr. Simon Hegelich</t>
  </si>
  <si>
    <t>Variante 3</t>
  </si>
  <si>
    <t>Environmental and Climate Policy (Schreurs)</t>
  </si>
  <si>
    <t>Prof. Dr. Lena Ulbricht</t>
  </si>
  <si>
    <t>Variante 4</t>
  </si>
  <si>
    <t>Policy Analysis (Wurster)</t>
  </si>
  <si>
    <t>Prof. Dr. Jürgen Pfeffer</t>
  </si>
  <si>
    <t>Global Health (Steinert)</t>
  </si>
  <si>
    <t>Prof. Dr. Miranda Schreurs</t>
  </si>
  <si>
    <t>International Political Economy (Sebö komm.)</t>
  </si>
  <si>
    <t>Prof. Dr. Stefan Wurster</t>
  </si>
  <si>
    <t>W1</t>
  </si>
  <si>
    <t>Politics of Finance (Pond)</t>
  </si>
  <si>
    <t>Prof. Dr. Janina Steinert</t>
  </si>
  <si>
    <t>W2</t>
  </si>
  <si>
    <t>Global Security &amp; Technology (Paula)</t>
  </si>
  <si>
    <t>Prof. Dr. Mariana Sebö</t>
  </si>
  <si>
    <t>W2 TT</t>
  </si>
  <si>
    <t>Digital Governance (Theocharis)</t>
  </si>
  <si>
    <t>Prof. Dr. Amy Pond</t>
  </si>
  <si>
    <t>W3</t>
  </si>
  <si>
    <t>Public Policy, Governance and Innovative Technology (Gasser)</t>
  </si>
  <si>
    <t>Prof. Dr. Katrin Paula</t>
  </si>
  <si>
    <t>TUM Think Tank</t>
  </si>
  <si>
    <t>Prof. Dr. Ioannis Theocharis</t>
  </si>
  <si>
    <t>Verwaltung</t>
  </si>
  <si>
    <t>Prof. Dr. Urs Gasser</t>
  </si>
  <si>
    <t>Stufen</t>
  </si>
  <si>
    <t>Kostenstelle</t>
  </si>
  <si>
    <t>Kostenstellenbezeichnung</t>
  </si>
  <si>
    <t>XHP0091000</t>
  </si>
  <si>
    <t>Hochschulleitung</t>
  </si>
  <si>
    <t>XHP0092000</t>
  </si>
  <si>
    <t>Bibliothek</t>
  </si>
  <si>
    <t>XHP0093000</t>
  </si>
  <si>
    <t>Verwaltung allgemein</t>
  </si>
  <si>
    <t>XHP0094000</t>
  </si>
  <si>
    <t>IT</t>
  </si>
  <si>
    <t>XHP0095000</t>
  </si>
  <si>
    <t>ÖAR/Marketing</t>
  </si>
  <si>
    <t>XHP0096000</t>
  </si>
  <si>
    <t>Studienzuschüsse</t>
  </si>
  <si>
    <t>XHP0099001</t>
  </si>
  <si>
    <t>Sozverspflicht</t>
  </si>
  <si>
    <t>XHP0990101</t>
  </si>
  <si>
    <t>HfP Seed Funds</t>
  </si>
  <si>
    <t>ja</t>
  </si>
  <si>
    <t>XHP0099002</t>
  </si>
  <si>
    <t>nein</t>
  </si>
  <si>
    <t>XHP0990201</t>
  </si>
  <si>
    <t>XHP0099003</t>
  </si>
  <si>
    <t>Drittmittel</t>
  </si>
  <si>
    <t>XHP0099004</t>
  </si>
  <si>
    <t>Drittmittel TUM-SOT</t>
  </si>
  <si>
    <t>XHP0099005</t>
  </si>
  <si>
    <t>Drittmittel HfP</t>
  </si>
  <si>
    <t>XHP0099006</t>
  </si>
  <si>
    <t>XHP0990601</t>
  </si>
  <si>
    <t>BA / MA</t>
  </si>
  <si>
    <t>XHP0099007</t>
  </si>
  <si>
    <t>XHP0097001</t>
  </si>
  <si>
    <t>Spenden allgemein</t>
  </si>
  <si>
    <t>XHP0097002</t>
  </si>
  <si>
    <t>Spenden Freundesgesellschaft</t>
  </si>
  <si>
    <t>XHP0097003</t>
  </si>
  <si>
    <t>Spenden ECH</t>
  </si>
  <si>
    <t>Fellow name</t>
  </si>
  <si>
    <t>Unique identifier</t>
  </si>
  <si>
    <t>Projekt name</t>
  </si>
  <si>
    <t>XHP0097004</t>
  </si>
  <si>
    <t>Spenden Schreurs</t>
  </si>
  <si>
    <t>FSF101</t>
  </si>
  <si>
    <t>Psychology Impact Assessment for Interactional Systems: Defining the Evaluation Scope (PSAIS)</t>
  </si>
  <si>
    <t>Boch</t>
  </si>
  <si>
    <t>Auxane</t>
  </si>
  <si>
    <t>XHP0099008</t>
  </si>
  <si>
    <t>FSF102</t>
  </si>
  <si>
    <t>Echoes of Privacy: Exploring User Privacy Decision-Making Processes towards Large Language Model-based Agents in Immersive Realities</t>
  </si>
  <si>
    <t>Bozkir</t>
  </si>
  <si>
    <t>Efe</t>
  </si>
  <si>
    <t>XHP0099009</t>
  </si>
  <si>
    <t>FSF103</t>
  </si>
  <si>
    <t>Future Finance Law Hub (“F2L_Hub”)</t>
  </si>
  <si>
    <t>Cantürk</t>
  </si>
  <si>
    <t>Baris C.</t>
  </si>
  <si>
    <t>XHP0099010</t>
  </si>
  <si>
    <t>FSF104</t>
  </si>
  <si>
    <t>Harmful Speech Proactive Moderation</t>
  </si>
  <si>
    <t>Dementieva</t>
  </si>
  <si>
    <t>Daryna</t>
  </si>
  <si>
    <t>XHP0099011</t>
  </si>
  <si>
    <t>FSF105</t>
  </si>
  <si>
    <t>Setting up the Future with Sustainable Choices: GenAI Support in Resolving Multi- Stakeholder Conflicts in Sustainable Critical Metals &amp; Minerals Development</t>
  </si>
  <si>
    <t>Hendawy</t>
  </si>
  <si>
    <t>Mennatullah</t>
  </si>
  <si>
    <t>XHP0099012</t>
  </si>
  <si>
    <t>FSF106</t>
  </si>
  <si>
    <t>Research-based theater: An innovative method for communicating and co-shaping AI ethics research &amp; development</t>
  </si>
  <si>
    <t>Poszler</t>
  </si>
  <si>
    <t>Franziska M.</t>
  </si>
  <si>
    <t>XHP0991201</t>
  </si>
  <si>
    <t>FSF107</t>
  </si>
  <si>
    <t>Developing the Google Maps for the Climate Transition</t>
  </si>
  <si>
    <t>Toetzke</t>
  </si>
  <si>
    <t>Malte</t>
  </si>
  <si>
    <t>XHP0098001</t>
  </si>
  <si>
    <t>TUM Think Tank Professur</t>
  </si>
  <si>
    <t>FSF108</t>
  </si>
  <si>
    <t>Participatory Auditing (in cooperation with Audit.EU)</t>
  </si>
  <si>
    <t>Ullstein</t>
  </si>
  <si>
    <t>Chiara</t>
  </si>
  <si>
    <t>XHP0098002</t>
  </si>
  <si>
    <t>TUM Think Tank Geschäftsstelle</t>
  </si>
  <si>
    <t>FSF109</t>
  </si>
  <si>
    <t>Law &amp; AI: Navigating the Intersection</t>
  </si>
  <si>
    <t>Wais</t>
  </si>
  <si>
    <t>Niklas</t>
  </si>
  <si>
    <t>XHP0098003</t>
  </si>
  <si>
    <t>TUM Think Tank Professionelle Weiterbildung</t>
  </si>
  <si>
    <t>XHP0091001</t>
  </si>
  <si>
    <t>Zeitschrift</t>
  </si>
  <si>
    <t>XHP0099013</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</si>
</sst>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0.0"/>
  </numFmts>
  <fonts count="14">
    <font>
      <sz val="11.0"/>
      <color theme="1"/>
      <name val="Calibri"/>
      <scheme val="minor"/>
    </font>
    <font>
      <b/>
      <sz val="14.0"/>
      <color theme="1"/>
      <name val="Calibri"/>
    </font>
    <font>
      <b/>
      <sz val="11.0"/>
      <color theme="1"/>
      <name val="Calibri"/>
    </font>
    <font/>
    <font>
      <sz val="9.0"/>
      <color theme="1"/>
      <name val="Calibri"/>
    </font>
    <font>
      <sz val="11.0"/>
      <color theme="1"/>
      <name val="Calibri"/>
    </font>
    <font>
      <b/>
      <sz val="14.0"/>
      <color theme="0"/>
      <name val="Calibri"/>
    </font>
    <font>
      <sz val="11.0"/>
      <color theme="0"/>
      <name val="Calibri"/>
    </font>
    <font>
      <b/>
      <sz val="11.0"/>
      <color theme="0"/>
      <name val="Calibri"/>
    </font>
    <font>
      <i/>
      <sz val="11.0"/>
      <color theme="1"/>
      <name val="Calibri"/>
    </font>
    <font>
      <sz val="11.0"/>
      <color rgb="FFDEEAF6"/>
      <name val="Calibri"/>
    </font>
    <font>
      <sz val="11.0"/>
      <color rgb="FF000000"/>
      <name val="Calibri"/>
    </font>
    <font>
      <color theme="1"/>
      <name val="Calibri"/>
      <scheme val="minor"/>
    </font>
    <font>
      <sz val="11.0"/>
      <color rgb="FF000000"/>
      <name val="Aptos"/>
    </font>
  </fonts>
  <fills count="9">
    <fill>
      <patternFill patternType="none"/>
    </fill>
    <fill>
      <patternFill patternType="lightGray"/>
    </fill>
    <fill>
      <patternFill patternType="solid">
        <fgColor rgb="FFCCFFCC"/>
        <bgColor rgb="FFCCFFCC"/>
      </patternFill>
    </fill>
    <fill>
      <patternFill patternType="solid">
        <fgColor rgb="FFDEEAF6"/>
        <bgColor rgb="FFDEEAF6"/>
      </patternFill>
    </fill>
    <fill>
      <patternFill patternType="solid">
        <fgColor rgb="FFFFFFCC"/>
        <bgColor rgb="FFFFFFCC"/>
      </patternFill>
    </fill>
    <fill>
      <patternFill patternType="solid">
        <fgColor rgb="FFBDD6EE"/>
        <bgColor rgb="FFBDD6EE"/>
      </patternFill>
    </fill>
    <fill>
      <patternFill patternType="solid">
        <fgColor rgb="FF002060"/>
        <bgColor rgb="FF002060"/>
      </patternFill>
    </fill>
    <fill>
      <patternFill patternType="solid">
        <fgColor rgb="FF9CC2E5"/>
        <bgColor rgb="FF9CC2E5"/>
      </patternFill>
    </fill>
    <fill>
      <patternFill patternType="solid">
        <fgColor rgb="FFC0C0C0"/>
        <bgColor rgb="FFC0C0C0"/>
      </patternFill>
    </fill>
  </fills>
  <borders count="39">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right style="thin">
        <color rgb="FF000000"/>
      </right>
      <top style="thin">
        <color rgb="FF000000"/>
      </top>
      <bottom/>
    </border>
    <border>
      <left style="thin">
        <color rgb="FF000000"/>
      </left>
      <right style="thin">
        <color rgb="FF000000"/>
      </right>
      <top style="thin">
        <color rgb="FF000000"/>
      </top>
    </border>
    <border>
      <left style="thin">
        <color rgb="FF000000"/>
      </left>
      <right style="thin">
        <color rgb="FF000000"/>
      </right>
      <bottom style="thin">
        <color rgb="FF000000"/>
      </bottom>
    </border>
    <border>
      <left style="thin">
        <color rgb="FF000000"/>
      </left>
      <top style="thin">
        <color rgb="FF000000"/>
      </top>
    </border>
    <border>
      <right style="thin">
        <color rgb="FF000000"/>
      </right>
      <top style="thin">
        <color rgb="FF000000"/>
      </top>
    </border>
    <border>
      <left style="thin">
        <color rgb="FF000000"/>
      </left>
    </border>
    <border>
      <left style="thin">
        <color rgb="FF000000"/>
      </left>
      <right style="thin">
        <color rgb="FF000000"/>
      </right>
    </border>
    <border>
      <right style="thin">
        <color rgb="FF000000"/>
      </right>
    </border>
    <border>
      <left style="thin">
        <color rgb="FF000000"/>
      </left>
      <bottom style="thin">
        <color rgb="FF000000"/>
      </bottom>
    </border>
    <border>
      <right style="thin">
        <color rgb="FF000000"/>
      </right>
      <bottom style="thin">
        <color rgb="FF000000"/>
      </bottom>
    </border>
    <border>
      <left style="medium">
        <color rgb="FF000000"/>
      </left>
      <right/>
      <top style="medium">
        <color rgb="FF000000"/>
      </top>
      <bottom style="medium">
        <color rgb="FF000000"/>
      </bottom>
    </border>
    <border>
      <left/>
      <right/>
      <top style="medium">
        <color rgb="FF000000"/>
      </top>
      <bottom style="medium">
        <color rgb="FF000000"/>
      </bottom>
    </border>
    <border>
      <left/>
      <top style="medium">
        <color rgb="FF000000"/>
      </top>
      <bottom style="medium">
        <color rgb="FF000000"/>
      </bottom>
    </border>
    <border>
      <top style="medium">
        <color rgb="FF000000"/>
      </top>
      <bottom style="medium">
        <color rgb="FF000000"/>
      </bottom>
    </border>
    <border>
      <right style="thin">
        <color rgb="FF000000"/>
      </right>
      <top style="medium">
        <color rgb="FF000000"/>
      </top>
      <bottom style="medium">
        <color rgb="FF000000"/>
      </bottom>
    </border>
    <border>
      <left style="thin">
        <color rgb="FF000000"/>
      </left>
      <right style="medium">
        <color rgb="FF000000"/>
      </right>
      <top style="medium">
        <color rgb="FF000000"/>
      </top>
      <bottom style="medium">
        <color rgb="FF000000"/>
      </bottom>
    </border>
    <border>
      <left style="thin">
        <color rgb="FF000000"/>
      </left>
      <right/>
      <top style="thin">
        <color rgb="FF000000"/>
      </top>
      <bottom style="thin">
        <color rgb="FF000000"/>
      </bottom>
    </border>
    <border>
      <top style="thin">
        <color rgb="FF000000"/>
      </top>
    </border>
    <border>
      <left style="thin">
        <color rgb="FF000000"/>
      </left>
      <right/>
      <top style="thin">
        <color rgb="FF000000"/>
      </top>
      <bottom/>
    </border>
    <border>
      <left/>
      <right/>
      <top style="thin">
        <color rgb="FF000000"/>
      </top>
      <bottom/>
    </border>
    <border>
      <left style="thin">
        <color rgb="FF000000"/>
      </left>
      <right/>
      <top/>
      <bottom style="thin">
        <color rgb="FF000000"/>
      </bottom>
    </border>
    <border>
      <left/>
      <right/>
      <top/>
      <bottom style="thin">
        <color rgb="FF000000"/>
      </bottom>
    </border>
    <border>
      <bottom style="thin">
        <color rgb="FF000000"/>
      </bottom>
    </border>
    <border>
      <left style="thin">
        <color rgb="FF000000"/>
      </left>
      <bottom/>
    </border>
    <border>
      <bottom/>
    </border>
    <border>
      <right style="thin">
        <color rgb="FF000000"/>
      </right>
      <bottom/>
    </border>
    <border>
      <left style="thin">
        <color rgb="FF000000"/>
      </left>
      <top style="medium">
        <color rgb="FF000000"/>
      </top>
      <bottom style="medium">
        <color rgb="FF000000"/>
      </bottom>
    </border>
    <border>
      <left/>
      <right style="thin">
        <color rgb="FF000000"/>
      </right>
      <top style="thin">
        <color rgb="FF000000"/>
      </top>
      <bottom style="thin">
        <color rgb="FF000000"/>
      </bottom>
    </border>
    <border>
      <right/>
      <top style="thin">
        <color rgb="FF000000"/>
      </top>
      <bottom style="thin">
        <color rgb="FF000000"/>
      </bottom>
    </border>
    <border>
      <left/>
      <right style="thin">
        <color rgb="FF000000"/>
      </right>
      <top style="thin">
        <color rgb="FF000000"/>
      </top>
      <bottom/>
    </border>
    <border>
      <left/>
      <right style="thin">
        <color rgb="FF000000"/>
      </right>
      <top/>
      <bottom style="thin">
        <color rgb="FF000000"/>
      </bottom>
    </border>
    <border>
      <left style="thin">
        <color rgb="FFC0C0C0"/>
      </left>
      <right style="thin">
        <color rgb="FFC0C0C0"/>
      </right>
      <top style="thin">
        <color rgb="FFC0C0C0"/>
      </top>
      <bottom style="thin">
        <color rgb="FFC0C0C0"/>
      </bottom>
    </border>
    <border>
      <left style="thin">
        <color rgb="FFC0C0C0"/>
      </left>
      <right style="thin">
        <color rgb="FFC0C0C0"/>
      </right>
    </border>
  </borders>
  <cellStyleXfs count="1">
    <xf borderId="0" fillId="0" fontId="0" numFmtId="0" applyAlignment="1" applyFont="1"/>
  </cellStyleXfs>
  <cellXfs count="128">
    <xf borderId="0" fillId="0" fontId="0" numFmtId="0" xfId="0" applyAlignment="1" applyFont="1">
      <alignment readingOrder="0" shrinkToFit="0" vertical="bottom" wrapText="0"/>
    </xf>
    <xf borderId="0" fillId="0" fontId="1" numFmtId="0" xfId="0" applyAlignment="1" applyFont="1">
      <alignment readingOrder="0"/>
    </xf>
    <xf borderId="1" fillId="2" fontId="2" numFmtId="0" xfId="0" applyAlignment="1" applyBorder="1" applyFill="1" applyFont="1">
      <alignment horizontal="center"/>
    </xf>
    <xf borderId="2" fillId="0" fontId="3" numFmtId="0" xfId="0" applyBorder="1" applyFont="1"/>
    <xf borderId="3" fillId="0" fontId="3" numFmtId="0" xfId="0" applyBorder="1" applyFont="1"/>
    <xf borderId="0" fillId="0" fontId="4" numFmtId="0" xfId="0" applyFont="1"/>
    <xf borderId="0" fillId="0" fontId="2" numFmtId="0" xfId="0" applyAlignment="1" applyFont="1">
      <alignment horizontal="center"/>
    </xf>
    <xf borderId="4" fillId="3" fontId="5" numFmtId="0" xfId="0" applyBorder="1" applyFill="1" applyFont="1"/>
    <xf borderId="5" fillId="4" fontId="5" numFmtId="3" xfId="0" applyAlignment="1" applyBorder="1" applyFill="1" applyFont="1" applyNumberFormat="1">
      <alignment horizontal="center"/>
    </xf>
    <xf borderId="6" fillId="0" fontId="3" numFmtId="0" xfId="0" applyBorder="1" applyFont="1"/>
    <xf borderId="1" fillId="3" fontId="5" numFmtId="0" xfId="0" applyAlignment="1" applyBorder="1" applyFont="1">
      <alignment horizontal="left"/>
    </xf>
    <xf borderId="4" fillId="4" fontId="5" numFmtId="3" xfId="0" applyAlignment="1" applyBorder="1" applyFont="1" applyNumberFormat="1">
      <alignment horizontal="right"/>
    </xf>
    <xf borderId="7" fillId="4" fontId="5" numFmtId="0" xfId="0" applyAlignment="1" applyBorder="1" applyFont="1">
      <alignment horizontal="center"/>
    </xf>
    <xf borderId="0" fillId="0" fontId="2" numFmtId="0" xfId="0" applyAlignment="1" applyFont="1">
      <alignment horizontal="center" shrinkToFit="0" vertical="center" wrapText="1"/>
    </xf>
    <xf borderId="1" fillId="0" fontId="5" numFmtId="3" xfId="0" applyAlignment="1" applyBorder="1" applyFont="1" applyNumberFormat="1">
      <alignment horizontal="center"/>
    </xf>
    <xf borderId="1" fillId="5" fontId="2" numFmtId="0" xfId="0" applyAlignment="1" applyBorder="1" applyFill="1" applyFont="1">
      <alignment horizontal="left"/>
    </xf>
    <xf borderId="0" fillId="0" fontId="2" numFmtId="0" xfId="0" applyFont="1"/>
    <xf borderId="4" fillId="0" fontId="2" numFmtId="3" xfId="0" applyAlignment="1" applyBorder="1" applyFont="1" applyNumberFormat="1">
      <alignment horizontal="right"/>
    </xf>
    <xf borderId="8" fillId="0" fontId="3" numFmtId="0" xfId="0" applyBorder="1" applyFont="1"/>
    <xf borderId="7" fillId="3" fontId="5" numFmtId="0" xfId="0" applyAlignment="1" applyBorder="1" applyFont="1">
      <alignment horizontal="center" vertical="top"/>
    </xf>
    <xf borderId="9" fillId="0" fontId="4" numFmtId="3" xfId="0" applyAlignment="1" applyBorder="1" applyFont="1" applyNumberFormat="1">
      <alignment horizontal="center" shrinkToFit="0" vertical="top" wrapText="1"/>
    </xf>
    <xf borderId="10" fillId="0" fontId="3" numFmtId="0" xfId="0" applyBorder="1" applyFont="1"/>
    <xf borderId="11" fillId="0" fontId="4" numFmtId="3" xfId="0" applyAlignment="1" applyBorder="1" applyFont="1" applyNumberFormat="1">
      <alignment shrinkToFit="0" vertical="top" wrapText="1"/>
    </xf>
    <xf borderId="0" fillId="0" fontId="4" numFmtId="3" xfId="0" applyAlignment="1" applyFont="1" applyNumberFormat="1">
      <alignment shrinkToFit="0" vertical="top" wrapText="1"/>
    </xf>
    <xf borderId="4" fillId="0" fontId="5" numFmtId="3" xfId="0" applyAlignment="1" applyBorder="1" applyFont="1" applyNumberFormat="1">
      <alignment horizontal="right"/>
    </xf>
    <xf borderId="12" fillId="0" fontId="3" numFmtId="0" xfId="0" applyBorder="1" applyFont="1"/>
    <xf borderId="11" fillId="0" fontId="3" numFmtId="0" xfId="0" applyBorder="1" applyFont="1"/>
    <xf borderId="13" fillId="0" fontId="3" numFmtId="0" xfId="0" applyBorder="1" applyFont="1"/>
    <xf borderId="0" fillId="0" fontId="4" numFmtId="3" xfId="0" applyAlignment="1" applyFont="1" applyNumberFormat="1">
      <alignment horizontal="left" shrinkToFit="0" vertical="top" wrapText="1"/>
    </xf>
    <xf borderId="14" fillId="0" fontId="3" numFmtId="0" xfId="0" applyBorder="1" applyFont="1"/>
    <xf borderId="15" fillId="0" fontId="3" numFmtId="0" xfId="0" applyBorder="1" applyFont="1"/>
    <xf borderId="1" fillId="5" fontId="2" numFmtId="0" xfId="0" applyAlignment="1" applyBorder="1" applyFont="1">
      <alignment horizontal="left" vertical="top"/>
    </xf>
    <xf borderId="4" fillId="0" fontId="2" numFmtId="3" xfId="0" applyAlignment="1" applyBorder="1" applyFont="1" applyNumberFormat="1">
      <alignment horizontal="right" vertical="top"/>
    </xf>
    <xf borderId="16" fillId="6" fontId="6" numFmtId="0" xfId="0" applyBorder="1" applyFill="1" applyFont="1"/>
    <xf borderId="17" fillId="6" fontId="7" numFmtId="0" xfId="0" applyBorder="1" applyFont="1"/>
    <xf borderId="18" fillId="6" fontId="8" numFmtId="0" xfId="0" applyAlignment="1" applyBorder="1" applyFont="1">
      <alignment horizontal="right"/>
    </xf>
    <xf borderId="19" fillId="0" fontId="3" numFmtId="0" xfId="0" applyBorder="1" applyFont="1"/>
    <xf borderId="20" fillId="0" fontId="3" numFmtId="0" xfId="0" applyBorder="1" applyFont="1"/>
    <xf borderId="19" fillId="0" fontId="5" numFmtId="0" xfId="0" applyBorder="1" applyFont="1"/>
    <xf borderId="21" fillId="0" fontId="2" numFmtId="4" xfId="0" applyAlignment="1" applyBorder="1" applyFont="1" applyNumberFormat="1">
      <alignment horizontal="center"/>
    </xf>
    <xf borderId="0" fillId="0" fontId="1" numFmtId="0" xfId="0" applyFont="1"/>
    <xf borderId="0" fillId="0" fontId="7" numFmtId="0" xfId="0" applyFont="1"/>
    <xf borderId="0" fillId="0" fontId="7" numFmtId="0" xfId="0" applyAlignment="1" applyFont="1">
      <alignment horizontal="left"/>
    </xf>
    <xf borderId="0" fillId="0" fontId="7" numFmtId="14" xfId="0" applyAlignment="1" applyFont="1" applyNumberFormat="1">
      <alignment horizontal="center"/>
    </xf>
    <xf borderId="4" fillId="3" fontId="5" numFmtId="0" xfId="0" applyAlignment="1" applyBorder="1" applyFont="1">
      <alignment horizontal="center" shrinkToFit="0" wrapText="1"/>
    </xf>
    <xf borderId="22" fillId="3" fontId="5" numFmtId="0" xfId="0" applyAlignment="1" applyBorder="1" applyFont="1">
      <alignment horizontal="center"/>
    </xf>
    <xf borderId="1" fillId="3" fontId="5" numFmtId="0" xfId="0" applyAlignment="1" applyBorder="1" applyFont="1">
      <alignment horizontal="center" shrinkToFit="0" wrapText="1"/>
    </xf>
    <xf borderId="4" fillId="7" fontId="5" numFmtId="0" xfId="0" applyAlignment="1" applyBorder="1" applyFill="1" applyFont="1">
      <alignment horizontal="center" vertical="center"/>
    </xf>
    <xf borderId="9" fillId="2" fontId="5" numFmtId="0" xfId="0" applyAlignment="1" applyBorder="1" applyFont="1">
      <alignment horizontal="center" shrinkToFit="0" vertical="center" wrapText="1"/>
    </xf>
    <xf borderId="23" fillId="0" fontId="3" numFmtId="0" xfId="0" applyBorder="1" applyFont="1"/>
    <xf borderId="0" fillId="0" fontId="9" numFmtId="0" xfId="0" applyAlignment="1" applyFont="1">
      <alignment shrinkToFit="0" vertical="top" wrapText="1"/>
    </xf>
    <xf borderId="4" fillId="4" fontId="5" numFmtId="14" xfId="0" applyAlignment="1" applyBorder="1" applyFont="1" applyNumberFormat="1">
      <alignment horizontal="center"/>
    </xf>
    <xf borderId="1" fillId="0" fontId="5" numFmtId="1" xfId="0" applyAlignment="1" applyBorder="1" applyFont="1" applyNumberFormat="1">
      <alignment horizontal="center"/>
    </xf>
    <xf borderId="1" fillId="4" fontId="5" numFmtId="0" xfId="0" applyAlignment="1" applyBorder="1" applyFont="1">
      <alignment horizontal="center"/>
    </xf>
    <xf borderId="4" fillId="4" fontId="5" numFmtId="0" xfId="0" applyAlignment="1" applyBorder="1" applyFont="1">
      <alignment horizontal="center"/>
    </xf>
    <xf borderId="1" fillId="4" fontId="5" numFmtId="9" xfId="0" applyAlignment="1" applyBorder="1" applyFont="1" applyNumberFormat="1">
      <alignment horizontal="center"/>
    </xf>
    <xf borderId="4" fillId="4" fontId="5" numFmtId="9" xfId="0" applyAlignment="1" applyBorder="1" applyFont="1" applyNumberFormat="1">
      <alignment horizontal="center"/>
    </xf>
    <xf borderId="4" fillId="0" fontId="5" numFmtId="4" xfId="0" applyAlignment="1" applyBorder="1" applyFont="1" applyNumberFormat="1">
      <alignment horizontal="center"/>
    </xf>
    <xf borderId="4" fillId="0" fontId="2" numFmtId="4" xfId="0" applyAlignment="1" applyBorder="1" applyFont="1" applyNumberFormat="1">
      <alignment horizontal="center"/>
    </xf>
    <xf borderId="7" fillId="3" fontId="5" numFmtId="0" xfId="0" applyAlignment="1" applyBorder="1" applyFont="1">
      <alignment horizontal="center" shrinkToFit="0" wrapText="1"/>
    </xf>
    <xf borderId="24" fillId="3" fontId="10" numFmtId="14" xfId="0" applyAlignment="1" applyBorder="1" applyFont="1" applyNumberFormat="1">
      <alignment shrinkToFit="0" wrapText="1"/>
    </xf>
    <xf borderId="25" fillId="3" fontId="10" numFmtId="0" xfId="0" applyAlignment="1" applyBorder="1" applyFont="1">
      <alignment shrinkToFit="0" wrapText="1"/>
    </xf>
    <xf borderId="25" fillId="3" fontId="10" numFmtId="14" xfId="0" applyAlignment="1" applyBorder="1" applyFont="1" applyNumberFormat="1">
      <alignment shrinkToFit="0" wrapText="1"/>
    </xf>
    <xf borderId="26" fillId="3" fontId="10" numFmtId="1" xfId="0" applyAlignment="1" applyBorder="1" applyFont="1" applyNumberFormat="1">
      <alignment shrinkToFit="0" wrapText="1"/>
    </xf>
    <xf borderId="27" fillId="3" fontId="10" numFmtId="0" xfId="0" applyAlignment="1" applyBorder="1" applyFont="1">
      <alignment shrinkToFit="0" wrapText="1"/>
    </xf>
    <xf borderId="0" fillId="0" fontId="5" numFmtId="4" xfId="0" applyAlignment="1" applyFont="1" applyNumberFormat="1">
      <alignment horizontal="center"/>
    </xf>
    <xf borderId="28" fillId="0" fontId="3" numFmtId="0" xfId="0" applyBorder="1" applyFont="1"/>
    <xf borderId="28" fillId="0" fontId="7" numFmtId="1" xfId="0" applyAlignment="1" applyBorder="1" applyFont="1" applyNumberFormat="1">
      <alignment horizontal="center"/>
    </xf>
    <xf borderId="28" fillId="0" fontId="5" numFmtId="1" xfId="0" applyAlignment="1" applyBorder="1" applyFont="1" applyNumberFormat="1">
      <alignment horizontal="center"/>
    </xf>
    <xf borderId="7" fillId="3" fontId="5" numFmtId="0" xfId="0" applyAlignment="1" applyBorder="1" applyFont="1">
      <alignment horizontal="center" shrinkToFit="0" vertical="center" wrapText="1"/>
    </xf>
    <xf borderId="7" fillId="3" fontId="5" numFmtId="0" xfId="0" applyAlignment="1" applyBorder="1" applyFont="1">
      <alignment horizontal="center" vertical="center"/>
    </xf>
    <xf borderId="9" fillId="3" fontId="5" numFmtId="0" xfId="0" applyAlignment="1" applyBorder="1" applyFont="1">
      <alignment horizontal="center" shrinkToFit="0" vertical="center" wrapText="1"/>
    </xf>
    <xf borderId="9" fillId="2" fontId="5" numFmtId="0" xfId="0" applyAlignment="1" applyBorder="1" applyFont="1">
      <alignment horizontal="center" shrinkToFit="0" vertical="top" wrapText="1"/>
    </xf>
    <xf borderId="29" fillId="0" fontId="3" numFmtId="0" xfId="0" applyBorder="1" applyFont="1"/>
    <xf borderId="30" fillId="0" fontId="3" numFmtId="0" xfId="0" applyBorder="1" applyFont="1"/>
    <xf borderId="31" fillId="0" fontId="3" numFmtId="0" xfId="0" applyBorder="1" applyFont="1"/>
    <xf borderId="11" fillId="0" fontId="7" numFmtId="0" xfId="0" applyAlignment="1" applyBorder="1" applyFont="1">
      <alignment shrinkToFit="0" wrapText="1"/>
    </xf>
    <xf borderId="0" fillId="0" fontId="5" numFmtId="0" xfId="0" applyAlignment="1" applyFont="1">
      <alignment shrinkToFit="0" vertical="top" wrapText="1"/>
    </xf>
    <xf borderId="32" fillId="6" fontId="8" numFmtId="0" xfId="0" applyAlignment="1" applyBorder="1" applyFont="1">
      <alignment horizontal="left"/>
    </xf>
    <xf borderId="9" fillId="3" fontId="5" numFmtId="0" xfId="0" applyAlignment="1" applyBorder="1" applyFont="1">
      <alignment horizontal="center" vertical="center"/>
    </xf>
    <xf borderId="4" fillId="7" fontId="5" numFmtId="0" xfId="0" applyAlignment="1" applyBorder="1" applyFont="1">
      <alignment horizontal="center"/>
    </xf>
    <xf borderId="11" fillId="0" fontId="5" numFmtId="0" xfId="0" applyBorder="1" applyFont="1"/>
    <xf borderId="9" fillId="2" fontId="5" numFmtId="0" xfId="0" applyAlignment="1" applyBorder="1" applyFont="1">
      <alignment horizontal="left" shrinkToFit="0" vertical="top" wrapText="1"/>
    </xf>
    <xf borderId="1" fillId="4" fontId="5" numFmtId="0" xfId="0" applyAlignment="1" applyBorder="1" applyFont="1">
      <alignment horizontal="center" shrinkToFit="0" wrapText="1"/>
    </xf>
    <xf borderId="33" fillId="4" fontId="5" numFmtId="0" xfId="0" applyBorder="1" applyFont="1"/>
    <xf borderId="4" fillId="0" fontId="5" numFmtId="0" xfId="0" applyAlignment="1" applyBorder="1" applyFont="1">
      <alignment horizontal="center"/>
    </xf>
    <xf borderId="9" fillId="4" fontId="5" numFmtId="0" xfId="0" applyAlignment="1" applyBorder="1" applyFont="1">
      <alignment horizontal="left" vertical="top"/>
    </xf>
    <xf borderId="34" fillId="0" fontId="3" numFmtId="0" xfId="0" applyBorder="1" applyFont="1"/>
    <xf borderId="22" fillId="4" fontId="5" numFmtId="0" xfId="0" applyAlignment="1" applyBorder="1" applyFont="1">
      <alignment horizontal="center" shrinkToFit="0" wrapText="1"/>
    </xf>
    <xf borderId="24" fillId="3" fontId="5" numFmtId="0" xfId="0" applyAlignment="1" applyBorder="1" applyFont="1">
      <alignment horizontal="center" vertical="center"/>
    </xf>
    <xf borderId="25" fillId="3" fontId="5" numFmtId="0" xfId="0" applyAlignment="1" applyBorder="1" applyFont="1">
      <alignment horizontal="center" vertical="center"/>
    </xf>
    <xf borderId="35" fillId="3" fontId="5" numFmtId="0" xfId="0" applyAlignment="1" applyBorder="1" applyFont="1">
      <alignment horizontal="center" vertical="center"/>
    </xf>
    <xf borderId="26" fillId="3" fontId="5" numFmtId="0" xfId="0" applyAlignment="1" applyBorder="1" applyFont="1">
      <alignment horizontal="center" vertical="center"/>
    </xf>
    <xf borderId="27" fillId="3" fontId="5" numFmtId="0" xfId="0" applyAlignment="1" applyBorder="1" applyFont="1">
      <alignment horizontal="center" vertical="center"/>
    </xf>
    <xf borderId="36" fillId="3" fontId="5" numFmtId="0" xfId="0" applyAlignment="1" applyBorder="1" applyFont="1">
      <alignment horizontal="center" vertical="center"/>
    </xf>
    <xf borderId="7" fillId="0" fontId="5" numFmtId="0" xfId="0" applyAlignment="1" applyBorder="1" applyFont="1">
      <alignment horizontal="center"/>
    </xf>
    <xf borderId="9" fillId="4" fontId="5" numFmtId="0" xfId="0" applyAlignment="1" applyBorder="1" applyFont="1">
      <alignment horizontal="center" vertical="top"/>
    </xf>
    <xf borderId="1" fillId="0" fontId="2" numFmtId="0" xfId="0" applyAlignment="1" applyBorder="1" applyFont="1">
      <alignment horizontal="center" shrinkToFit="0" vertical="center" wrapText="1"/>
    </xf>
    <xf borderId="2" fillId="0" fontId="2" numFmtId="0" xfId="0" applyAlignment="1" applyBorder="1" applyFont="1">
      <alignment horizontal="center" shrinkToFit="0" vertical="center" wrapText="1"/>
    </xf>
    <xf borderId="3" fillId="0" fontId="2" numFmtId="0" xfId="0" applyAlignment="1" applyBorder="1" applyFont="1">
      <alignment horizontal="center" shrinkToFit="0" vertical="center" wrapText="1"/>
    </xf>
    <xf borderId="4" fillId="0" fontId="2" numFmtId="0" xfId="0" applyAlignment="1" applyBorder="1" applyFont="1">
      <alignment horizontal="center" shrinkToFit="0" vertical="center" wrapText="1"/>
    </xf>
    <xf borderId="7" fillId="0" fontId="2" numFmtId="0" xfId="0" applyAlignment="1" applyBorder="1" applyFont="1">
      <alignment horizontal="center" shrinkToFit="0" vertical="center" wrapText="1"/>
    </xf>
    <xf borderId="1" fillId="0" fontId="2" numFmtId="0" xfId="0" applyAlignment="1" applyBorder="1" applyFont="1">
      <alignment shrinkToFit="0" vertical="center" wrapText="1"/>
    </xf>
    <xf borderId="4" fillId="0" fontId="5" numFmtId="4" xfId="0" applyBorder="1" applyFont="1" applyNumberFormat="1"/>
    <xf borderId="4" fillId="0" fontId="5" numFmtId="4" xfId="0" applyAlignment="1" applyBorder="1" applyFont="1" applyNumberFormat="1">
      <alignment shrinkToFit="0" vertical="center" wrapText="1"/>
    </xf>
    <xf borderId="4" fillId="0" fontId="5" numFmtId="10" xfId="0" applyAlignment="1" applyBorder="1" applyFont="1" applyNumberFormat="1">
      <alignment shrinkToFit="0" vertical="center" wrapText="1"/>
    </xf>
    <xf borderId="4" fillId="0" fontId="5" numFmtId="9" xfId="0" applyAlignment="1" applyBorder="1" applyFont="1" applyNumberFormat="1">
      <alignment shrinkToFit="0" vertical="center" wrapText="1"/>
    </xf>
    <xf borderId="7" fillId="0" fontId="5" numFmtId="9" xfId="0" applyAlignment="1" applyBorder="1" applyFont="1" applyNumberFormat="1">
      <alignment shrinkToFit="0" vertical="center" wrapText="1"/>
    </xf>
    <xf borderId="4" fillId="3" fontId="5" numFmtId="0" xfId="0" applyAlignment="1" applyBorder="1" applyFont="1">
      <alignment horizontal="center"/>
    </xf>
    <xf borderId="0" fillId="0" fontId="5" numFmtId="0" xfId="0" applyAlignment="1" applyFont="1">
      <alignment horizontal="center"/>
    </xf>
    <xf borderId="4" fillId="0" fontId="5" numFmtId="164" xfId="0" applyAlignment="1" applyBorder="1" applyFont="1" applyNumberFormat="1">
      <alignment horizontal="center"/>
    </xf>
    <xf borderId="4" fillId="0" fontId="5" numFmtId="0" xfId="0" applyBorder="1" applyFont="1"/>
    <xf borderId="3" fillId="0" fontId="5" numFmtId="10" xfId="0" applyAlignment="1" applyBorder="1" applyFont="1" applyNumberFormat="1">
      <alignment shrinkToFit="0" vertical="center" wrapText="1"/>
    </xf>
    <xf borderId="4" fillId="0" fontId="5" numFmtId="0" xfId="0" applyAlignment="1" applyBorder="1" applyFont="1">
      <alignment shrinkToFit="0" vertical="center" wrapText="1"/>
    </xf>
    <xf borderId="4" fillId="0" fontId="5" numFmtId="2" xfId="0" applyBorder="1" applyFont="1" applyNumberFormat="1"/>
    <xf borderId="4" fillId="0" fontId="5" numFmtId="2" xfId="0" applyAlignment="1" applyBorder="1" applyFont="1" applyNumberFormat="1">
      <alignment shrinkToFit="0" vertical="center" wrapText="1"/>
    </xf>
    <xf borderId="1" fillId="0" fontId="5" numFmtId="10" xfId="0" applyAlignment="1" applyBorder="1" applyFont="1" applyNumberFormat="1">
      <alignment shrinkToFit="0" vertical="center" wrapText="1"/>
    </xf>
    <xf borderId="4" fillId="8" fontId="11" numFmtId="0" xfId="0" applyAlignment="1" applyBorder="1" applyFill="1" applyFont="1">
      <alignment horizontal="center"/>
    </xf>
    <xf borderId="37" fillId="0" fontId="11" numFmtId="0" xfId="0" applyAlignment="1" applyBorder="1" applyFont="1">
      <alignment shrinkToFit="0" wrapText="1"/>
    </xf>
    <xf borderId="0" fillId="0" fontId="12" numFmtId="0" xfId="0" applyFont="1"/>
    <xf borderId="0" fillId="0" fontId="5" numFmtId="0" xfId="0" applyAlignment="1" applyFont="1">
      <alignment horizontal="right"/>
    </xf>
    <xf borderId="0" fillId="0" fontId="11" numFmtId="0" xfId="0" applyAlignment="1" applyFont="1">
      <alignment shrinkToFit="0" wrapText="1"/>
    </xf>
    <xf borderId="38" fillId="0" fontId="11" numFmtId="0" xfId="0" applyAlignment="1" applyBorder="1" applyFont="1">
      <alignment shrinkToFit="0" wrapText="1"/>
    </xf>
    <xf borderId="0" fillId="0" fontId="5" numFmtId="0" xfId="0" applyAlignment="1" applyFont="1">
      <alignment horizontal="left"/>
    </xf>
    <xf borderId="37" fillId="0" fontId="11" numFmtId="0" xfId="0" applyAlignment="1" applyBorder="1" applyFont="1">
      <alignment horizontal="right" shrinkToFit="0" wrapText="1"/>
    </xf>
    <xf borderId="0" fillId="0" fontId="13" numFmtId="0" xfId="0" applyAlignment="1" applyFont="1">
      <alignment horizontal="left" shrinkToFit="0" vertical="top" wrapText="1"/>
    </xf>
    <xf borderId="0" fillId="0" fontId="13" numFmtId="0" xfId="0" applyAlignment="1" applyFont="1">
      <alignment horizontal="left" vertical="top"/>
    </xf>
    <xf borderId="38" fillId="0" fontId="11" numFmtId="0" xfId="0" applyAlignment="1" applyBorder="1" applyFont="1">
      <alignment horizontal="right" shrinkToFit="0" wrapText="1"/>
    </xf>
  </cellXfs>
  <cellStyles count="1">
    <cellStyle xfId="0" name="Normal" builtinId="0"/>
  </cellStyles>
  <dxfs count="1">
    <dxf>
      <font>
        <color theme="0"/>
      </font>
      <fill>
        <patternFill patternType="none"/>
      </fill>
      <border/>
    </dxf>
  </dxfs>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10" Type="http://customschemas.google.com/relationships/workbookmetadata" Target="metadata"/><Relationship Id="rId9" Type="http://schemas.openxmlformats.org/officeDocument/2006/relationships/worksheet" Target="worksheets/sheet6.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15.71"/>
    <col customWidth="1" min="2" max="2" width="19.14"/>
    <col customWidth="1" min="3" max="3" width="8.29"/>
    <col customWidth="1" min="4" max="4" width="10.14"/>
    <col customWidth="1" min="5" max="5" width="12.0"/>
    <col customWidth="1" min="6" max="6" width="19.71"/>
    <col customWidth="1" min="7" max="7" width="5.14"/>
    <col customWidth="1" min="8" max="8" width="7.14"/>
    <col customWidth="1" min="9" max="9" width="21.71"/>
    <col customWidth="1" hidden="1" min="10" max="10" width="16.14"/>
    <col customWidth="1" hidden="1" min="11" max="11" width="7.71"/>
    <col customWidth="1" min="12" max="12" width="16.57"/>
    <col customWidth="1" hidden="1" min="13" max="13" width="8.14"/>
    <col customWidth="1" min="14" max="14" width="12.71"/>
    <col customWidth="1" min="15" max="15" width="3.0"/>
    <col customWidth="1" min="16" max="16" width="10.71"/>
    <col customWidth="1" min="17" max="17" width="11.43"/>
    <col customWidth="1" min="18" max="18" width="13.14"/>
    <col customWidth="1" min="19" max="26" width="10.71"/>
  </cols>
  <sheetData>
    <row r="1" ht="14.25" customHeight="1">
      <c r="A1" s="1" t="s">
        <v>0</v>
      </c>
      <c r="P1" s="2" t="s">
        <v>1</v>
      </c>
      <c r="Q1" s="3"/>
      <c r="R1" s="3"/>
      <c r="S1" s="4"/>
    </row>
    <row r="2" ht="14.25" customHeight="1">
      <c r="A2" s="5" t="str">
        <f>CELL("Dateiname")</f>
        <v>#N/A</v>
      </c>
    </row>
    <row r="3" ht="14.25" customHeight="1">
      <c r="A3" s="5"/>
      <c r="I3" s="6" t="s">
        <v>2</v>
      </c>
    </row>
    <row r="4" ht="14.25" customHeight="1">
      <c r="A4" s="7" t="s">
        <v>3</v>
      </c>
      <c r="B4" s="8"/>
      <c r="C4" s="9"/>
      <c r="I4" s="10" t="s">
        <v>4</v>
      </c>
      <c r="J4" s="4"/>
      <c r="L4" s="11">
        <v>20000.0</v>
      </c>
      <c r="P4" s="12"/>
      <c r="Q4" s="13" t="s">
        <v>5</v>
      </c>
    </row>
    <row r="5" ht="14.25" customHeight="1">
      <c r="A5" s="7" t="s">
        <v>6</v>
      </c>
      <c r="B5" s="14" t="str">
        <f>IFERROR(VLOOKUP($B$4,Stammdaten!$E$44:$G$52,2,FALSE)," ")</f>
        <v> </v>
      </c>
      <c r="C5" s="4"/>
      <c r="I5" s="15" t="s">
        <v>7</v>
      </c>
      <c r="J5" s="4"/>
      <c r="K5" s="16"/>
      <c r="L5" s="17">
        <f>SUM(L6:L11)</f>
        <v>0</v>
      </c>
      <c r="P5" s="18"/>
    </row>
    <row r="6" ht="14.25" customHeight="1">
      <c r="A6" s="19" t="s">
        <v>8</v>
      </c>
      <c r="B6" s="20" t="str">
        <f>IFERROR(VLOOKUP($B$4,Stammdaten!$E$44:$G$52,3,FALSE)," ")</f>
        <v> </v>
      </c>
      <c r="C6" s="21"/>
      <c r="D6" s="22"/>
      <c r="E6" s="23"/>
      <c r="I6" s="10" t="str">
        <f>LEFT(A16,18)</f>
        <v>A1. Salary upgrade</v>
      </c>
      <c r="J6" s="4"/>
      <c r="L6" s="24">
        <f>IF(N18=0,N20,N18)</f>
        <v>0</v>
      </c>
    </row>
    <row r="7" ht="15.75" customHeight="1">
      <c r="A7" s="25"/>
      <c r="B7" s="26"/>
      <c r="C7" s="27"/>
      <c r="D7" s="28"/>
      <c r="E7" s="28"/>
      <c r="I7" s="10" t="str">
        <f>A22</f>
        <v>A2. Student assistants</v>
      </c>
      <c r="J7" s="4"/>
      <c r="L7" s="24">
        <f>N24</f>
        <v>0</v>
      </c>
    </row>
    <row r="8" ht="16.5" customHeight="1">
      <c r="A8" s="25"/>
      <c r="B8" s="26"/>
      <c r="C8" s="27"/>
      <c r="D8" s="28"/>
      <c r="E8" s="28"/>
      <c r="I8" s="10" t="str">
        <f>A36</f>
        <v>B1. Infrastructure</v>
      </c>
      <c r="J8" s="4"/>
      <c r="L8" s="24">
        <f>F38</f>
        <v>0</v>
      </c>
    </row>
    <row r="9" ht="15.0" customHeight="1">
      <c r="A9" s="18"/>
      <c r="B9" s="29"/>
      <c r="C9" s="30"/>
      <c r="D9" s="28"/>
      <c r="E9" s="28"/>
      <c r="I9" s="10" t="str">
        <f>LEFT(A50,22)</f>
        <v>B2. Workshops &amp; Events</v>
      </c>
      <c r="J9" s="4"/>
      <c r="L9" s="24">
        <f>F52</f>
        <v>0</v>
      </c>
    </row>
    <row r="10" ht="15.0" customHeight="1">
      <c r="B10" s="28"/>
      <c r="C10" s="28"/>
      <c r="D10" s="28"/>
      <c r="E10" s="28"/>
      <c r="I10" s="10" t="str">
        <f>LEFT(A64,16)</f>
        <v>B3. Travel costs</v>
      </c>
      <c r="J10" s="4"/>
      <c r="L10" s="24">
        <f>F66</f>
        <v>0</v>
      </c>
    </row>
    <row r="11" ht="14.25" customHeight="1">
      <c r="B11" s="28"/>
      <c r="C11" s="28"/>
      <c r="D11" s="28"/>
      <c r="E11" s="28"/>
      <c r="I11" s="10" t="str">
        <f>A78</f>
        <v>B4. Other costs</v>
      </c>
      <c r="J11" s="4"/>
      <c r="L11" s="24">
        <f>F80</f>
        <v>0</v>
      </c>
    </row>
    <row r="12" ht="18.0" customHeight="1">
      <c r="B12" s="28"/>
      <c r="C12" s="28"/>
      <c r="D12" s="28"/>
      <c r="E12" s="28"/>
      <c r="I12" s="31" t="s">
        <v>9</v>
      </c>
      <c r="J12" s="4"/>
      <c r="L12" s="32">
        <f>L4-L5</f>
        <v>20000</v>
      </c>
    </row>
    <row r="13" ht="26.25" customHeight="1"/>
    <row r="14" ht="14.25" customHeight="1">
      <c r="A14" s="33" t="s">
        <v>10</v>
      </c>
      <c r="B14" s="34"/>
      <c r="C14" s="34"/>
      <c r="D14" s="34"/>
      <c r="E14" s="34"/>
      <c r="F14" s="34"/>
      <c r="G14" s="34"/>
      <c r="H14" s="34"/>
      <c r="I14" s="35" t="s">
        <v>11</v>
      </c>
      <c r="J14" s="36"/>
      <c r="K14" s="36"/>
      <c r="L14" s="37"/>
      <c r="M14" s="38"/>
      <c r="N14" s="39">
        <f>IF(N20&gt;0,N20+N24,N18+N24)</f>
        <v>0</v>
      </c>
    </row>
    <row r="15" ht="14.25" customHeight="1"/>
    <row r="16" ht="14.25" customHeight="1">
      <c r="A16" s="40" t="s">
        <v>12</v>
      </c>
      <c r="D16" s="41"/>
      <c r="E16" s="42"/>
      <c r="F16" s="42"/>
      <c r="J16" s="43">
        <v>45688.0</v>
      </c>
      <c r="K16" s="43"/>
      <c r="L16" s="43">
        <v>45689.0</v>
      </c>
      <c r="M16" s="43"/>
    </row>
    <row r="17" ht="45.0" customHeight="1">
      <c r="A17" s="44" t="s">
        <v>13</v>
      </c>
      <c r="B17" s="44" t="s">
        <v>14</v>
      </c>
      <c r="C17" s="45" t="s">
        <v>15</v>
      </c>
      <c r="D17" s="46" t="s">
        <v>16</v>
      </c>
      <c r="E17" s="4"/>
      <c r="F17" s="44" t="s">
        <v>17</v>
      </c>
      <c r="G17" s="46" t="s">
        <v>18</v>
      </c>
      <c r="H17" s="4"/>
      <c r="I17" s="44" t="s">
        <v>19</v>
      </c>
      <c r="J17" s="44" t="s">
        <v>20</v>
      </c>
      <c r="K17" s="44"/>
      <c r="L17" s="44" t="s">
        <v>21</v>
      </c>
      <c r="M17" s="44"/>
      <c r="N17" s="47" t="s">
        <v>7</v>
      </c>
      <c r="P17" s="48" t="s">
        <v>22</v>
      </c>
      <c r="Q17" s="49"/>
      <c r="R17" s="49"/>
      <c r="S17" s="21"/>
      <c r="T17" s="50"/>
    </row>
    <row r="18" ht="14.25" customHeight="1">
      <c r="A18" s="51"/>
      <c r="B18" s="51"/>
      <c r="C18" s="52">
        <f>DATEDIF(A18,B18,"M")+1</f>
        <v>1</v>
      </c>
      <c r="D18" s="53"/>
      <c r="E18" s="4"/>
      <c r="F18" s="54"/>
      <c r="G18" s="55"/>
      <c r="H18" s="4"/>
      <c r="I18" s="56"/>
      <c r="J18" s="57" t="str">
        <f>IFERROR(VLOOKUP($D$18,'Tabellengehälter_2025_1'!$A$3:$G$15,$F$18+1,FALSE)," ")</f>
        <v> </v>
      </c>
      <c r="K18" s="57"/>
      <c r="L18" s="57">
        <f>IF(B18&lt;L19=TRUE,0,IFERROR(VLOOKUP($D$18,'Tabellengehälter_2025_2'!$A$3:$G$21,$F$18+1,FALSE)," "))</f>
        <v>0</v>
      </c>
      <c r="M18" s="57"/>
      <c r="N18" s="58">
        <f>IFERROR(($J$18*$I$18*$J$20)+($L$18*$I$18*$L$20),0)</f>
        <v>0</v>
      </c>
      <c r="P18" s="26"/>
      <c r="S18" s="27"/>
      <c r="T18" s="50"/>
    </row>
    <row r="19" ht="14.25" customHeight="1">
      <c r="A19" s="44" t="s">
        <v>13</v>
      </c>
      <c r="B19" s="44" t="s">
        <v>14</v>
      </c>
      <c r="C19" s="45" t="s">
        <v>15</v>
      </c>
      <c r="D19" s="46" t="s">
        <v>23</v>
      </c>
      <c r="E19" s="4"/>
      <c r="F19" s="59"/>
      <c r="G19" s="46" t="s">
        <v>18</v>
      </c>
      <c r="H19" s="4"/>
      <c r="I19" s="44" t="s">
        <v>19</v>
      </c>
      <c r="J19" s="60">
        <v>45688.0</v>
      </c>
      <c r="K19" s="61"/>
      <c r="L19" s="62">
        <v>45688.0</v>
      </c>
      <c r="M19" s="44"/>
      <c r="N19" s="47" t="s">
        <v>7</v>
      </c>
      <c r="P19" s="26"/>
      <c r="S19" s="27"/>
      <c r="T19" s="50"/>
    </row>
    <row r="20" ht="14.25" customHeight="1">
      <c r="A20" s="51"/>
      <c r="B20" s="51"/>
      <c r="C20" s="52">
        <f>DATEDIF(A20,B20,"M")+1</f>
        <v>1</v>
      </c>
      <c r="D20" s="53"/>
      <c r="E20" s="4"/>
      <c r="F20" s="18"/>
      <c r="G20" s="55"/>
      <c r="H20" s="4"/>
      <c r="I20" s="56"/>
      <c r="J20" s="63">
        <f>DATEDIF(A18,J19,"M")+1</f>
        <v>1502</v>
      </c>
      <c r="K20" s="64"/>
      <c r="L20" s="64" t="str">
        <f>DATEDIF(L19,B18,"M")</f>
        <v>#NUM!</v>
      </c>
      <c r="M20" s="65"/>
      <c r="N20" s="58">
        <f>IFERROR((D20/G20*I20*C20),0)</f>
        <v>0</v>
      </c>
      <c r="P20" s="29"/>
      <c r="Q20" s="66"/>
      <c r="R20" s="66"/>
      <c r="S20" s="30"/>
      <c r="T20" s="50"/>
    </row>
    <row r="21" ht="14.25" customHeight="1"/>
    <row r="22" ht="14.25" customHeight="1">
      <c r="A22" s="40" t="s">
        <v>24</v>
      </c>
      <c r="D22" s="41"/>
      <c r="E22" s="42"/>
      <c r="F22" s="42"/>
      <c r="J22" s="43">
        <v>45657.0</v>
      </c>
      <c r="K22" s="67"/>
      <c r="L22" s="43">
        <v>45658.0</v>
      </c>
      <c r="M22" s="68"/>
    </row>
    <row r="23" ht="30.0" customHeight="1">
      <c r="A23" s="69" t="s">
        <v>13</v>
      </c>
      <c r="B23" s="69" t="s">
        <v>14</v>
      </c>
      <c r="C23" s="70" t="s">
        <v>15</v>
      </c>
      <c r="D23" s="71" t="s">
        <v>25</v>
      </c>
      <c r="E23" s="21"/>
      <c r="F23" s="69" t="s">
        <v>26</v>
      </c>
      <c r="G23" s="71" t="s">
        <v>27</v>
      </c>
      <c r="H23" s="49"/>
      <c r="I23" s="21"/>
      <c r="J23" s="69" t="s">
        <v>28</v>
      </c>
      <c r="K23" s="44" t="s">
        <v>15</v>
      </c>
      <c r="L23" s="69" t="s">
        <v>29</v>
      </c>
      <c r="M23" s="44" t="s">
        <v>15</v>
      </c>
      <c r="N23" s="47" t="s">
        <v>7</v>
      </c>
      <c r="P23" s="72" t="s">
        <v>30</v>
      </c>
      <c r="Q23" s="49"/>
      <c r="R23" s="49"/>
      <c r="S23" s="21"/>
    </row>
    <row r="24" ht="14.25" customHeight="1">
      <c r="A24" s="18"/>
      <c r="B24" s="18"/>
      <c r="C24" s="18"/>
      <c r="D24" s="29"/>
      <c r="E24" s="30"/>
      <c r="F24" s="18"/>
      <c r="G24" s="73"/>
      <c r="H24" s="74"/>
      <c r="I24" s="75"/>
      <c r="J24" s="18"/>
      <c r="K24" s="44"/>
      <c r="L24" s="18"/>
      <c r="M24" s="44"/>
      <c r="N24" s="58">
        <f>IFERROR(SUM(N25:N31),0)</f>
        <v>0</v>
      </c>
      <c r="P24" s="26"/>
      <c r="S24" s="27"/>
    </row>
    <row r="25" ht="14.25" customHeight="1">
      <c r="A25" s="51"/>
      <c r="B25" s="51"/>
      <c r="C25" s="52">
        <f t="shared" ref="C25:C31" si="1">DATEDIF(A25,B25,"M")+1</f>
        <v>1</v>
      </c>
      <c r="D25" s="53"/>
      <c r="E25" s="4"/>
      <c r="F25" s="54"/>
      <c r="G25" s="53"/>
      <c r="H25" s="3"/>
      <c r="I25" s="4"/>
      <c r="J25" s="57">
        <f>IFERROR(IF(F25&gt;8,VLOOKUP($F25,'Stundensätze'!$A$3:$C$41,$O25+1,FALSE)*1.3,VLOOKUP($F25,'Stundensätze'!$A$3:$C$41,$O25+1,FALSE)),0)</f>
        <v>0</v>
      </c>
      <c r="K25" s="57">
        <f t="shared" ref="K25:K31" si="2">DATEDIF(A25,$J$22,"M")+1</f>
        <v>1501</v>
      </c>
      <c r="L25" s="57">
        <f>IFERROR(IF(F25&gt;8,VLOOKUP($F25,'Stundensätze'!$A$3:$C$41,$O25+1,FALSE)*1.3,VLOOKUP($F25,'Stundensätze'!$E$3:$G$41,$O25+1,FALSE)),0)</f>
        <v>0</v>
      </c>
      <c r="M25" s="57" t="str">
        <f t="shared" ref="M25:M31" si="3">DATEDIF($L$22,B25,"M")+1</f>
        <v>#NUM!</v>
      </c>
      <c r="N25" s="57">
        <f t="shared" ref="N25:N31" si="4">IFERROR(($J25*$K25)+($L25*$M25),0)</f>
        <v>0</v>
      </c>
      <c r="O25" s="76">
        <f t="shared" ref="O25:O31" si="5">IF(D25="BA/MA",1,2)</f>
        <v>2</v>
      </c>
      <c r="P25" s="29"/>
      <c r="Q25" s="66"/>
      <c r="R25" s="66"/>
      <c r="S25" s="30"/>
    </row>
    <row r="26" ht="14.25" customHeight="1">
      <c r="A26" s="51"/>
      <c r="B26" s="51"/>
      <c r="C26" s="52">
        <f t="shared" si="1"/>
        <v>1</v>
      </c>
      <c r="D26" s="53"/>
      <c r="E26" s="4"/>
      <c r="F26" s="54"/>
      <c r="G26" s="53"/>
      <c r="H26" s="3"/>
      <c r="I26" s="4"/>
      <c r="J26" s="57">
        <f>IFERROR(IF(F26&gt;8,VLOOKUP($F26,'Stundensätze'!$A$3:$C$41,$O26+1,FALSE)*1.3,VLOOKUP($F26,'Stundensätze'!$A$3:$C$41,$O26+1,FALSE)),0)</f>
        <v>0</v>
      </c>
      <c r="K26" s="57">
        <f t="shared" si="2"/>
        <v>1501</v>
      </c>
      <c r="L26" s="57">
        <f>IFERROR(IF(F26&gt;8,VLOOKUP($F26,'Stundensätze'!$A$3:$C$41,$O26+1,FALSE)*1.3,VLOOKUP($F26,'Stundensätze'!$E$3:$G$41,$O26+1,FALSE)),0)</f>
        <v>0</v>
      </c>
      <c r="M26" s="57" t="str">
        <f t="shared" si="3"/>
        <v>#NUM!</v>
      </c>
      <c r="N26" s="57">
        <f t="shared" si="4"/>
        <v>0</v>
      </c>
      <c r="O26" s="76">
        <f t="shared" si="5"/>
        <v>2</v>
      </c>
      <c r="P26" s="77"/>
      <c r="Q26" s="77"/>
      <c r="R26" s="77"/>
    </row>
    <row r="27" ht="14.25" customHeight="1">
      <c r="A27" s="51"/>
      <c r="B27" s="51"/>
      <c r="C27" s="52">
        <f t="shared" si="1"/>
        <v>1</v>
      </c>
      <c r="D27" s="53"/>
      <c r="E27" s="4"/>
      <c r="F27" s="54"/>
      <c r="G27" s="53"/>
      <c r="H27" s="3"/>
      <c r="I27" s="4"/>
      <c r="J27" s="57">
        <f>IFERROR(IF(F27&gt;8,VLOOKUP($F27,'Stundensätze'!$A$3:$C$41,$O27+1,FALSE)*1.3,VLOOKUP($F27,'Stundensätze'!$A$3:$C$41,$O27+1,FALSE)),0)</f>
        <v>0</v>
      </c>
      <c r="K27" s="57">
        <f t="shared" si="2"/>
        <v>1501</v>
      </c>
      <c r="L27" s="57">
        <f>IFERROR(IF(F27&gt;8,VLOOKUP($F27,'Stundensätze'!$A$3:$C$41,$O27+1,FALSE)*1.3,VLOOKUP($F27,'Stundensätze'!$E$3:$G$41,$O27+1,FALSE)),0)</f>
        <v>0</v>
      </c>
      <c r="M27" s="57" t="str">
        <f t="shared" si="3"/>
        <v>#NUM!</v>
      </c>
      <c r="N27" s="57">
        <f t="shared" si="4"/>
        <v>0</v>
      </c>
      <c r="O27" s="76">
        <f t="shared" si="5"/>
        <v>2</v>
      </c>
      <c r="P27" s="77"/>
      <c r="Q27" s="77"/>
      <c r="R27" s="77"/>
    </row>
    <row r="28" ht="14.25" customHeight="1">
      <c r="A28" s="51"/>
      <c r="B28" s="51"/>
      <c r="C28" s="52">
        <f t="shared" si="1"/>
        <v>1</v>
      </c>
      <c r="D28" s="53"/>
      <c r="E28" s="4"/>
      <c r="F28" s="54"/>
      <c r="G28" s="53"/>
      <c r="H28" s="3"/>
      <c r="I28" s="4"/>
      <c r="J28" s="57">
        <f>IFERROR(IF(F28&gt;8,VLOOKUP($F28,'Stundensätze'!$A$3:$C$41,$O28+1,FALSE)*1.3,VLOOKUP($F28,'Stundensätze'!$A$3:$C$41,$O28+1,FALSE)),0)</f>
        <v>0</v>
      </c>
      <c r="K28" s="57">
        <f t="shared" si="2"/>
        <v>1501</v>
      </c>
      <c r="L28" s="57">
        <f>IFERROR(IF(F28&gt;8,VLOOKUP($F28,'Stundensätze'!$A$3:$C$41,$O28+1,FALSE)*1.3,VLOOKUP($F28,'Stundensätze'!$E$3:$G$41,$O28+1,FALSE)),0)</f>
        <v>0</v>
      </c>
      <c r="M28" s="57" t="str">
        <f t="shared" si="3"/>
        <v>#NUM!</v>
      </c>
      <c r="N28" s="57">
        <f t="shared" si="4"/>
        <v>0</v>
      </c>
      <c r="O28" s="76">
        <f t="shared" si="5"/>
        <v>2</v>
      </c>
      <c r="P28" s="77"/>
      <c r="Q28" s="77"/>
      <c r="R28" s="77"/>
    </row>
    <row r="29" ht="14.25" customHeight="1">
      <c r="A29" s="51"/>
      <c r="B29" s="51"/>
      <c r="C29" s="52">
        <f t="shared" si="1"/>
        <v>1</v>
      </c>
      <c r="D29" s="53"/>
      <c r="E29" s="4"/>
      <c r="F29" s="54"/>
      <c r="G29" s="53"/>
      <c r="H29" s="3"/>
      <c r="I29" s="4"/>
      <c r="J29" s="57">
        <f>IFERROR(IF(F29&gt;8,VLOOKUP($F29,'Stundensätze'!$A$3:$C$41,$O29+1,FALSE)*1.3,VLOOKUP($F29,'Stundensätze'!$A$3:$C$41,$O29+1,FALSE)),0)</f>
        <v>0</v>
      </c>
      <c r="K29" s="57">
        <f t="shared" si="2"/>
        <v>1501</v>
      </c>
      <c r="L29" s="57">
        <f>IFERROR(IF(F29&gt;8,VLOOKUP($F29,'Stundensätze'!$A$3:$C$41,$O29+1,FALSE)*1.3,VLOOKUP($F29,'Stundensätze'!$E$3:$G$41,$O29+1,FALSE)),0)</f>
        <v>0</v>
      </c>
      <c r="M29" s="57" t="str">
        <f t="shared" si="3"/>
        <v>#NUM!</v>
      </c>
      <c r="N29" s="57">
        <f t="shared" si="4"/>
        <v>0</v>
      </c>
      <c r="O29" s="76">
        <f t="shared" si="5"/>
        <v>2</v>
      </c>
      <c r="P29" s="77"/>
      <c r="Q29" s="77"/>
      <c r="R29" s="77"/>
    </row>
    <row r="30" ht="14.25" customHeight="1">
      <c r="A30" s="51"/>
      <c r="B30" s="51"/>
      <c r="C30" s="52">
        <f t="shared" si="1"/>
        <v>1</v>
      </c>
      <c r="D30" s="53"/>
      <c r="E30" s="4"/>
      <c r="F30" s="54"/>
      <c r="G30" s="53"/>
      <c r="H30" s="3"/>
      <c r="I30" s="4"/>
      <c r="J30" s="57">
        <f>IFERROR(IF(F30&gt;8,VLOOKUP($F30,'Stundensätze'!$A$3:$C$41,$O30+1,FALSE)*1.3,VLOOKUP($F30,'Stundensätze'!$A$3:$C$41,$O30+1,FALSE)),0)</f>
        <v>0</v>
      </c>
      <c r="K30" s="57">
        <f t="shared" si="2"/>
        <v>1501</v>
      </c>
      <c r="L30" s="57">
        <f>IFERROR(IF(F30&gt;8,VLOOKUP($F30,'Stundensätze'!$A$3:$C$41,$O30+1,FALSE)*1.3,VLOOKUP($F30,'Stundensätze'!$E$3:$G$41,$O30+1,FALSE)),0)</f>
        <v>0</v>
      </c>
      <c r="M30" s="57" t="str">
        <f t="shared" si="3"/>
        <v>#NUM!</v>
      </c>
      <c r="N30" s="57">
        <f t="shared" si="4"/>
        <v>0</v>
      </c>
      <c r="O30" s="76">
        <f t="shared" si="5"/>
        <v>2</v>
      </c>
      <c r="P30" s="77"/>
      <c r="Q30" s="77"/>
      <c r="R30" s="77"/>
    </row>
    <row r="31" ht="14.25" customHeight="1">
      <c r="A31" s="51"/>
      <c r="B31" s="51"/>
      <c r="C31" s="52">
        <f t="shared" si="1"/>
        <v>1</v>
      </c>
      <c r="D31" s="53"/>
      <c r="E31" s="4"/>
      <c r="F31" s="54"/>
      <c r="G31" s="53"/>
      <c r="H31" s="3"/>
      <c r="I31" s="4"/>
      <c r="J31" s="57">
        <f>IFERROR(IF(F31&gt;8,VLOOKUP($F31,'Stundensätze'!$A$3:$C$41,$O31+1,FALSE)*1.3,VLOOKUP($F31,'Stundensätze'!$A$3:$C$41,$O31+1,FALSE)),0)</f>
        <v>0</v>
      </c>
      <c r="K31" s="57">
        <f t="shared" si="2"/>
        <v>1501</v>
      </c>
      <c r="L31" s="57">
        <f>IFERROR(IF(F31&gt;8,VLOOKUP($F31,'Stundensätze'!$A$3:$C$41,$O31+1,FALSE)*1.3,VLOOKUP($F31,'Stundensätze'!$E$3:$G$41,$O31+1,FALSE)),0)</f>
        <v>0</v>
      </c>
      <c r="M31" s="57" t="str">
        <f t="shared" si="3"/>
        <v>#NUM!</v>
      </c>
      <c r="N31" s="57">
        <f t="shared" si="4"/>
        <v>0</v>
      </c>
      <c r="O31" s="76">
        <f t="shared" si="5"/>
        <v>2</v>
      </c>
      <c r="P31" s="77"/>
      <c r="Q31" s="77"/>
      <c r="R31" s="77"/>
    </row>
    <row r="32" ht="14.25" customHeight="1"/>
    <row r="33" ht="14.25" customHeight="1"/>
    <row r="34" ht="14.25" customHeight="1">
      <c r="A34" s="33" t="s">
        <v>31</v>
      </c>
      <c r="B34" s="34"/>
      <c r="C34" s="34"/>
      <c r="D34" s="34"/>
      <c r="E34" s="34"/>
      <c r="F34" s="34"/>
      <c r="G34" s="34"/>
      <c r="H34" s="34"/>
      <c r="I34" s="34"/>
      <c r="J34" s="78" t="s">
        <v>32</v>
      </c>
      <c r="K34" s="36"/>
      <c r="L34" s="37"/>
      <c r="M34" s="38"/>
      <c r="N34" s="39">
        <f>F38+F52+F66+F80</f>
        <v>0</v>
      </c>
    </row>
    <row r="35" ht="14.25" customHeight="1"/>
    <row r="36" ht="14.25" customHeight="1">
      <c r="A36" s="40" t="s">
        <v>33</v>
      </c>
    </row>
    <row r="37" ht="14.25" customHeight="1">
      <c r="A37" s="79" t="s">
        <v>34</v>
      </c>
      <c r="B37" s="49"/>
      <c r="C37" s="21"/>
      <c r="D37" s="69" t="s">
        <v>35</v>
      </c>
      <c r="E37" s="69" t="s">
        <v>36</v>
      </c>
      <c r="F37" s="80" t="s">
        <v>7</v>
      </c>
      <c r="G37" s="81"/>
      <c r="H37" s="79" t="s">
        <v>37</v>
      </c>
      <c r="I37" s="49"/>
      <c r="J37" s="49"/>
      <c r="K37" s="49"/>
      <c r="L37" s="49"/>
      <c r="M37" s="49"/>
      <c r="N37" s="21"/>
      <c r="P37" s="82" t="s">
        <v>38</v>
      </c>
      <c r="Q37" s="49"/>
      <c r="R37" s="49"/>
      <c r="S37" s="21"/>
    </row>
    <row r="38" ht="14.25" customHeight="1">
      <c r="A38" s="29"/>
      <c r="B38" s="66"/>
      <c r="C38" s="30"/>
      <c r="D38" s="18"/>
      <c r="E38" s="18"/>
      <c r="F38" s="58">
        <f>SUM(F39:F48)</f>
        <v>0</v>
      </c>
      <c r="H38" s="29"/>
      <c r="I38" s="66"/>
      <c r="J38" s="66"/>
      <c r="K38" s="66"/>
      <c r="L38" s="66"/>
      <c r="M38" s="66"/>
      <c r="N38" s="30"/>
      <c r="P38" s="26"/>
      <c r="S38" s="27"/>
    </row>
    <row r="39" ht="14.25" customHeight="1">
      <c r="A39" s="83"/>
      <c r="B39" s="3"/>
      <c r="C39" s="4"/>
      <c r="D39" s="84"/>
      <c r="E39" s="54"/>
      <c r="F39" s="85">
        <f t="shared" ref="F39:F48" si="6">D39*E39</f>
        <v>0</v>
      </c>
      <c r="H39" s="86"/>
      <c r="I39" s="49"/>
      <c r="J39" s="49"/>
      <c r="K39" s="49"/>
      <c r="L39" s="49"/>
      <c r="M39" s="49"/>
      <c r="N39" s="21"/>
      <c r="P39" s="26"/>
      <c r="S39" s="27"/>
    </row>
    <row r="40" ht="14.25" customHeight="1">
      <c r="A40" s="83"/>
      <c r="B40" s="3"/>
      <c r="C40" s="87"/>
      <c r="D40" s="88"/>
      <c r="E40" s="54"/>
      <c r="F40" s="85">
        <f t="shared" si="6"/>
        <v>0</v>
      </c>
      <c r="H40" s="26"/>
      <c r="N40" s="27"/>
      <c r="P40" s="26"/>
      <c r="S40" s="27"/>
    </row>
    <row r="41" ht="14.25" customHeight="1">
      <c r="A41" s="83"/>
      <c r="B41" s="3"/>
      <c r="C41" s="87"/>
      <c r="D41" s="88"/>
      <c r="E41" s="54"/>
      <c r="F41" s="85">
        <f t="shared" si="6"/>
        <v>0</v>
      </c>
      <c r="H41" s="26"/>
      <c r="N41" s="27"/>
      <c r="P41" s="26"/>
      <c r="S41" s="27"/>
    </row>
    <row r="42" ht="14.25" customHeight="1">
      <c r="A42" s="83"/>
      <c r="B42" s="3"/>
      <c r="C42" s="87"/>
      <c r="D42" s="88"/>
      <c r="E42" s="54"/>
      <c r="F42" s="85">
        <f t="shared" si="6"/>
        <v>0</v>
      </c>
      <c r="H42" s="26"/>
      <c r="N42" s="27"/>
      <c r="P42" s="26"/>
      <c r="S42" s="27"/>
    </row>
    <row r="43" ht="14.25" customHeight="1">
      <c r="A43" s="83"/>
      <c r="B43" s="3"/>
      <c r="C43" s="87"/>
      <c r="D43" s="88"/>
      <c r="E43" s="54"/>
      <c r="F43" s="85">
        <f t="shared" si="6"/>
        <v>0</v>
      </c>
      <c r="H43" s="26"/>
      <c r="N43" s="27"/>
      <c r="P43" s="26"/>
      <c r="S43" s="27"/>
    </row>
    <row r="44" ht="14.25" customHeight="1">
      <c r="A44" s="83"/>
      <c r="B44" s="3"/>
      <c r="C44" s="87"/>
      <c r="D44" s="88"/>
      <c r="E44" s="54"/>
      <c r="F44" s="85">
        <f t="shared" si="6"/>
        <v>0</v>
      </c>
      <c r="H44" s="26"/>
      <c r="N44" s="27"/>
      <c r="P44" s="26"/>
      <c r="S44" s="27"/>
    </row>
    <row r="45" ht="14.25" customHeight="1">
      <c r="A45" s="83"/>
      <c r="B45" s="3"/>
      <c r="C45" s="87"/>
      <c r="D45" s="88"/>
      <c r="E45" s="54"/>
      <c r="F45" s="85">
        <f t="shared" si="6"/>
        <v>0</v>
      </c>
      <c r="H45" s="26"/>
      <c r="N45" s="27"/>
      <c r="P45" s="26"/>
      <c r="S45" s="27"/>
    </row>
    <row r="46" ht="14.25" customHeight="1">
      <c r="A46" s="83"/>
      <c r="B46" s="3"/>
      <c r="C46" s="87"/>
      <c r="D46" s="88"/>
      <c r="E46" s="54"/>
      <c r="F46" s="85">
        <f t="shared" si="6"/>
        <v>0</v>
      </c>
      <c r="H46" s="26"/>
      <c r="N46" s="27"/>
      <c r="P46" s="26"/>
      <c r="S46" s="27"/>
    </row>
    <row r="47" ht="14.25" customHeight="1">
      <c r="A47" s="83"/>
      <c r="B47" s="3"/>
      <c r="C47" s="87"/>
      <c r="D47" s="88"/>
      <c r="E47" s="54"/>
      <c r="F47" s="85">
        <f t="shared" si="6"/>
        <v>0</v>
      </c>
      <c r="H47" s="26"/>
      <c r="N47" s="27"/>
      <c r="P47" s="26"/>
      <c r="S47" s="27"/>
    </row>
    <row r="48" ht="14.25" customHeight="1">
      <c r="A48" s="83"/>
      <c r="B48" s="3"/>
      <c r="C48" s="87"/>
      <c r="D48" s="88"/>
      <c r="E48" s="54"/>
      <c r="F48" s="85">
        <f t="shared" si="6"/>
        <v>0</v>
      </c>
      <c r="H48" s="29"/>
      <c r="I48" s="66"/>
      <c r="J48" s="66"/>
      <c r="K48" s="66"/>
      <c r="L48" s="66"/>
      <c r="M48" s="66"/>
      <c r="N48" s="30"/>
      <c r="P48" s="29"/>
      <c r="Q48" s="66"/>
      <c r="R48" s="66"/>
      <c r="S48" s="30"/>
    </row>
    <row r="49" ht="14.25" customHeight="1"/>
    <row r="50" ht="14.25" customHeight="1">
      <c r="A50" s="40" t="s">
        <v>39</v>
      </c>
    </row>
    <row r="51" ht="14.25" customHeight="1">
      <c r="A51" s="89" t="s">
        <v>34</v>
      </c>
      <c r="B51" s="90"/>
      <c r="C51" s="90"/>
      <c r="D51" s="91"/>
      <c r="E51" s="70" t="s">
        <v>40</v>
      </c>
      <c r="F51" s="80" t="s">
        <v>7</v>
      </c>
      <c r="H51" s="79" t="s">
        <v>37</v>
      </c>
      <c r="I51" s="49"/>
      <c r="J51" s="49"/>
      <c r="K51" s="49"/>
      <c r="L51" s="49"/>
      <c r="M51" s="49"/>
      <c r="N51" s="21"/>
      <c r="P51" s="82" t="s">
        <v>41</v>
      </c>
      <c r="Q51" s="49"/>
      <c r="R51" s="49"/>
      <c r="S51" s="21"/>
    </row>
    <row r="52" ht="14.25" customHeight="1">
      <c r="A52" s="92"/>
      <c r="B52" s="93"/>
      <c r="C52" s="93"/>
      <c r="D52" s="94"/>
      <c r="E52" s="18"/>
      <c r="F52" s="58">
        <f>SUM(E53:E62)</f>
        <v>0</v>
      </c>
      <c r="H52" s="29"/>
      <c r="I52" s="66"/>
      <c r="J52" s="66"/>
      <c r="K52" s="66"/>
      <c r="L52" s="66"/>
      <c r="M52" s="66"/>
      <c r="N52" s="30"/>
      <c r="P52" s="26"/>
      <c r="S52" s="27"/>
    </row>
    <row r="53" ht="14.25" customHeight="1">
      <c r="A53" s="83"/>
      <c r="B53" s="3"/>
      <c r="C53" s="3"/>
      <c r="D53" s="4"/>
      <c r="E53" s="54"/>
      <c r="F53" s="95"/>
      <c r="H53" s="86"/>
      <c r="I53" s="49"/>
      <c r="J53" s="49"/>
      <c r="K53" s="49"/>
      <c r="L53" s="49"/>
      <c r="M53" s="49"/>
      <c r="N53" s="21"/>
      <c r="P53" s="26"/>
      <c r="S53" s="27"/>
    </row>
    <row r="54" ht="14.25" customHeight="1">
      <c r="A54" s="83"/>
      <c r="B54" s="3"/>
      <c r="C54" s="3"/>
      <c r="D54" s="4"/>
      <c r="E54" s="54"/>
      <c r="F54" s="25"/>
      <c r="H54" s="26"/>
      <c r="N54" s="27"/>
      <c r="P54" s="26"/>
      <c r="S54" s="27"/>
    </row>
    <row r="55" ht="14.25" customHeight="1">
      <c r="A55" s="83"/>
      <c r="B55" s="3"/>
      <c r="C55" s="3"/>
      <c r="D55" s="4"/>
      <c r="E55" s="54"/>
      <c r="F55" s="25"/>
      <c r="H55" s="26"/>
      <c r="N55" s="27"/>
      <c r="P55" s="26"/>
      <c r="S55" s="27"/>
    </row>
    <row r="56" ht="14.25" customHeight="1">
      <c r="A56" s="83"/>
      <c r="B56" s="3"/>
      <c r="C56" s="3"/>
      <c r="D56" s="4"/>
      <c r="E56" s="54"/>
      <c r="F56" s="25"/>
      <c r="H56" s="26"/>
      <c r="N56" s="27"/>
      <c r="P56" s="26"/>
      <c r="S56" s="27"/>
    </row>
    <row r="57" ht="14.25" customHeight="1">
      <c r="A57" s="83"/>
      <c r="B57" s="3"/>
      <c r="C57" s="3"/>
      <c r="D57" s="4"/>
      <c r="E57" s="54"/>
      <c r="F57" s="25"/>
      <c r="H57" s="26"/>
      <c r="N57" s="27"/>
      <c r="P57" s="26"/>
      <c r="S57" s="27"/>
    </row>
    <row r="58" ht="14.25" customHeight="1">
      <c r="A58" s="83"/>
      <c r="B58" s="3"/>
      <c r="C58" s="3"/>
      <c r="D58" s="4"/>
      <c r="E58" s="54"/>
      <c r="F58" s="25"/>
      <c r="H58" s="26"/>
      <c r="N58" s="27"/>
      <c r="P58" s="26"/>
      <c r="S58" s="27"/>
    </row>
    <row r="59" ht="14.25" customHeight="1">
      <c r="A59" s="83"/>
      <c r="B59" s="3"/>
      <c r="C59" s="3"/>
      <c r="D59" s="4"/>
      <c r="E59" s="54"/>
      <c r="F59" s="25"/>
      <c r="H59" s="26"/>
      <c r="N59" s="27"/>
      <c r="P59" s="26"/>
      <c r="S59" s="27"/>
    </row>
    <row r="60" ht="14.25" customHeight="1">
      <c r="A60" s="83"/>
      <c r="B60" s="3"/>
      <c r="C60" s="3"/>
      <c r="D60" s="4"/>
      <c r="E60" s="54"/>
      <c r="F60" s="25"/>
      <c r="H60" s="26"/>
      <c r="N60" s="27"/>
      <c r="P60" s="26"/>
      <c r="S60" s="27"/>
    </row>
    <row r="61" ht="14.25" customHeight="1">
      <c r="A61" s="83"/>
      <c r="B61" s="3"/>
      <c r="C61" s="3"/>
      <c r="D61" s="4"/>
      <c r="E61" s="54"/>
      <c r="F61" s="25"/>
      <c r="H61" s="26"/>
      <c r="N61" s="27"/>
      <c r="P61" s="26"/>
      <c r="S61" s="27"/>
    </row>
    <row r="62" ht="14.25" customHeight="1">
      <c r="A62" s="83"/>
      <c r="B62" s="3"/>
      <c r="C62" s="3"/>
      <c r="D62" s="4"/>
      <c r="E62" s="54"/>
      <c r="F62" s="18"/>
      <c r="H62" s="29"/>
      <c r="I62" s="66"/>
      <c r="J62" s="66"/>
      <c r="K62" s="66"/>
      <c r="L62" s="66"/>
      <c r="M62" s="66"/>
      <c r="N62" s="30"/>
      <c r="P62" s="29"/>
      <c r="Q62" s="66"/>
      <c r="R62" s="66"/>
      <c r="S62" s="30"/>
    </row>
    <row r="63" ht="14.25" customHeight="1"/>
    <row r="64" ht="14.25" customHeight="1">
      <c r="A64" s="40" t="s">
        <v>42</v>
      </c>
    </row>
    <row r="65" ht="15.0" customHeight="1">
      <c r="A65" s="89" t="s">
        <v>34</v>
      </c>
      <c r="B65" s="90"/>
      <c r="C65" s="90"/>
      <c r="D65" s="91"/>
      <c r="E65" s="70" t="s">
        <v>40</v>
      </c>
      <c r="F65" s="80" t="s">
        <v>7</v>
      </c>
      <c r="H65" s="79" t="s">
        <v>37</v>
      </c>
      <c r="I65" s="49"/>
      <c r="J65" s="49"/>
      <c r="K65" s="49"/>
      <c r="L65" s="49"/>
      <c r="M65" s="49"/>
      <c r="N65" s="21"/>
      <c r="P65" s="82" t="s">
        <v>43</v>
      </c>
      <c r="Q65" s="49"/>
      <c r="R65" s="49"/>
      <c r="S65" s="21"/>
    </row>
    <row r="66" ht="14.25" customHeight="1">
      <c r="A66" s="92"/>
      <c r="B66" s="93"/>
      <c r="C66" s="93"/>
      <c r="D66" s="94"/>
      <c r="E66" s="18"/>
      <c r="F66" s="58">
        <f>SUM(E67:E76)</f>
        <v>0</v>
      </c>
      <c r="H66" s="29"/>
      <c r="I66" s="66"/>
      <c r="J66" s="66"/>
      <c r="K66" s="66"/>
      <c r="L66" s="66"/>
      <c r="M66" s="66"/>
      <c r="N66" s="30"/>
      <c r="P66" s="26"/>
      <c r="S66" s="27"/>
    </row>
    <row r="67" ht="14.25" customHeight="1">
      <c r="A67" s="83"/>
      <c r="B67" s="3"/>
      <c r="C67" s="3"/>
      <c r="D67" s="4"/>
      <c r="E67" s="54"/>
      <c r="F67" s="95"/>
      <c r="H67" s="86"/>
      <c r="I67" s="49"/>
      <c r="J67" s="49"/>
      <c r="K67" s="49"/>
      <c r="L67" s="49"/>
      <c r="M67" s="49"/>
      <c r="N67" s="21"/>
      <c r="P67" s="26"/>
      <c r="S67" s="27"/>
    </row>
    <row r="68" ht="14.25" customHeight="1">
      <c r="A68" s="83"/>
      <c r="B68" s="3"/>
      <c r="C68" s="3"/>
      <c r="D68" s="4"/>
      <c r="E68" s="54"/>
      <c r="F68" s="25"/>
      <c r="H68" s="26"/>
      <c r="N68" s="27"/>
      <c r="P68" s="26"/>
      <c r="S68" s="27"/>
    </row>
    <row r="69" ht="14.25" customHeight="1">
      <c r="A69" s="83"/>
      <c r="B69" s="3"/>
      <c r="C69" s="3"/>
      <c r="D69" s="4"/>
      <c r="E69" s="54"/>
      <c r="F69" s="25"/>
      <c r="H69" s="26"/>
      <c r="N69" s="27"/>
      <c r="P69" s="26"/>
      <c r="S69" s="27"/>
    </row>
    <row r="70" ht="14.25" customHeight="1">
      <c r="A70" s="83"/>
      <c r="B70" s="3"/>
      <c r="C70" s="3"/>
      <c r="D70" s="4"/>
      <c r="E70" s="54"/>
      <c r="F70" s="25"/>
      <c r="H70" s="26"/>
      <c r="N70" s="27"/>
      <c r="P70" s="26"/>
      <c r="S70" s="27"/>
    </row>
    <row r="71" ht="14.25" customHeight="1">
      <c r="A71" s="83"/>
      <c r="B71" s="3"/>
      <c r="C71" s="3"/>
      <c r="D71" s="4"/>
      <c r="E71" s="54"/>
      <c r="F71" s="25"/>
      <c r="H71" s="26"/>
      <c r="N71" s="27"/>
      <c r="P71" s="26"/>
      <c r="S71" s="27"/>
    </row>
    <row r="72" ht="14.25" customHeight="1">
      <c r="A72" s="83"/>
      <c r="B72" s="3"/>
      <c r="C72" s="3"/>
      <c r="D72" s="4"/>
      <c r="E72" s="54"/>
      <c r="F72" s="25"/>
      <c r="H72" s="26"/>
      <c r="N72" s="27"/>
      <c r="P72" s="26"/>
      <c r="S72" s="27"/>
    </row>
    <row r="73" ht="14.25" customHeight="1">
      <c r="A73" s="83"/>
      <c r="B73" s="3"/>
      <c r="C73" s="3"/>
      <c r="D73" s="4"/>
      <c r="E73" s="54"/>
      <c r="F73" s="25"/>
      <c r="H73" s="26"/>
      <c r="N73" s="27"/>
      <c r="P73" s="26"/>
      <c r="S73" s="27"/>
    </row>
    <row r="74" ht="14.25" customHeight="1">
      <c r="A74" s="83"/>
      <c r="B74" s="3"/>
      <c r="C74" s="3"/>
      <c r="D74" s="4"/>
      <c r="E74" s="54"/>
      <c r="F74" s="25"/>
      <c r="H74" s="26"/>
      <c r="N74" s="27"/>
      <c r="P74" s="26"/>
      <c r="S74" s="27"/>
    </row>
    <row r="75" ht="14.25" customHeight="1">
      <c r="A75" s="83"/>
      <c r="B75" s="3"/>
      <c r="C75" s="3"/>
      <c r="D75" s="4"/>
      <c r="E75" s="54"/>
      <c r="F75" s="25"/>
      <c r="H75" s="26"/>
      <c r="N75" s="27"/>
      <c r="P75" s="26"/>
      <c r="S75" s="27"/>
    </row>
    <row r="76" ht="72.0" customHeight="1">
      <c r="A76" s="83"/>
      <c r="B76" s="3"/>
      <c r="C76" s="3"/>
      <c r="D76" s="4"/>
      <c r="E76" s="54"/>
      <c r="F76" s="18"/>
      <c r="H76" s="29"/>
      <c r="I76" s="66"/>
      <c r="J76" s="66"/>
      <c r="K76" s="66"/>
      <c r="L76" s="66"/>
      <c r="M76" s="66"/>
      <c r="N76" s="30"/>
      <c r="P76" s="29"/>
      <c r="Q76" s="66"/>
      <c r="R76" s="66"/>
      <c r="S76" s="30"/>
    </row>
    <row r="77" ht="14.25" customHeight="1"/>
    <row r="78" ht="14.25" customHeight="1">
      <c r="A78" s="40" t="s">
        <v>44</v>
      </c>
    </row>
    <row r="79" ht="14.25" customHeight="1">
      <c r="A79" s="89" t="s">
        <v>34</v>
      </c>
      <c r="B79" s="90"/>
      <c r="C79" s="90"/>
      <c r="D79" s="91"/>
      <c r="E79" s="70" t="s">
        <v>40</v>
      </c>
      <c r="F79" s="80" t="s">
        <v>7</v>
      </c>
      <c r="H79" s="79" t="s">
        <v>37</v>
      </c>
      <c r="I79" s="49"/>
      <c r="J79" s="49"/>
      <c r="K79" s="49"/>
      <c r="L79" s="49"/>
      <c r="M79" s="49"/>
      <c r="N79" s="21"/>
    </row>
    <row r="80" ht="14.25" customHeight="1">
      <c r="A80" s="92"/>
      <c r="B80" s="93"/>
      <c r="C80" s="93"/>
      <c r="D80" s="94"/>
      <c r="E80" s="18"/>
      <c r="F80" s="58">
        <f>SUM(E81:E91)</f>
        <v>0</v>
      </c>
      <c r="H80" s="29"/>
      <c r="I80" s="66"/>
      <c r="J80" s="66"/>
      <c r="K80" s="66"/>
      <c r="L80" s="66"/>
      <c r="M80" s="66"/>
      <c r="N80" s="30"/>
    </row>
    <row r="81" ht="14.25" customHeight="1">
      <c r="A81" s="83"/>
      <c r="B81" s="3"/>
      <c r="C81" s="3"/>
      <c r="D81" s="4"/>
      <c r="E81" s="54"/>
      <c r="F81" s="95"/>
      <c r="H81" s="96"/>
      <c r="I81" s="49"/>
      <c r="J81" s="49"/>
      <c r="K81" s="49"/>
      <c r="L81" s="49"/>
      <c r="M81" s="49"/>
      <c r="N81" s="21"/>
    </row>
    <row r="82" ht="14.25" customHeight="1">
      <c r="A82" s="83"/>
      <c r="B82" s="3"/>
      <c r="C82" s="3"/>
      <c r="D82" s="4"/>
      <c r="E82" s="54"/>
      <c r="F82" s="25"/>
      <c r="H82" s="26"/>
      <c r="N82" s="27"/>
    </row>
    <row r="83" ht="14.25" customHeight="1">
      <c r="A83" s="83"/>
      <c r="B83" s="3"/>
      <c r="C83" s="3"/>
      <c r="D83" s="4"/>
      <c r="E83" s="54"/>
      <c r="F83" s="25"/>
      <c r="H83" s="26"/>
      <c r="N83" s="27"/>
    </row>
    <row r="84" ht="14.25" customHeight="1">
      <c r="A84" s="83"/>
      <c r="B84" s="3"/>
      <c r="C84" s="3"/>
      <c r="D84" s="4"/>
      <c r="E84" s="54"/>
      <c r="F84" s="25"/>
      <c r="H84" s="26"/>
      <c r="N84" s="27"/>
    </row>
    <row r="85" ht="14.25" customHeight="1">
      <c r="A85" s="83"/>
      <c r="B85" s="3"/>
      <c r="C85" s="3"/>
      <c r="D85" s="4"/>
      <c r="E85" s="54"/>
      <c r="F85" s="25"/>
      <c r="H85" s="26"/>
      <c r="N85" s="27"/>
    </row>
    <row r="86" ht="14.25" customHeight="1">
      <c r="A86" s="83"/>
      <c r="B86" s="3"/>
      <c r="C86" s="3"/>
      <c r="D86" s="4"/>
      <c r="E86" s="54"/>
      <c r="F86" s="25"/>
      <c r="H86" s="26"/>
      <c r="N86" s="27"/>
    </row>
    <row r="87" ht="14.25" customHeight="1">
      <c r="A87" s="83"/>
      <c r="B87" s="3"/>
      <c r="C87" s="3"/>
      <c r="D87" s="4"/>
      <c r="E87" s="54"/>
      <c r="F87" s="25"/>
      <c r="H87" s="26"/>
      <c r="N87" s="27"/>
    </row>
    <row r="88" ht="14.25" customHeight="1">
      <c r="A88" s="83"/>
      <c r="B88" s="3"/>
      <c r="C88" s="3"/>
      <c r="D88" s="4"/>
      <c r="E88" s="54"/>
      <c r="F88" s="25"/>
      <c r="H88" s="26"/>
      <c r="N88" s="27"/>
    </row>
    <row r="89" ht="14.25" customHeight="1">
      <c r="A89" s="83"/>
      <c r="B89" s="3"/>
      <c r="C89" s="3"/>
      <c r="D89" s="4"/>
      <c r="E89" s="54"/>
      <c r="F89" s="25"/>
      <c r="H89" s="26"/>
      <c r="N89" s="27"/>
    </row>
    <row r="90" ht="14.25" customHeight="1">
      <c r="A90" s="83"/>
      <c r="B90" s="3"/>
      <c r="C90" s="3"/>
      <c r="D90" s="4"/>
      <c r="E90" s="54"/>
      <c r="F90" s="25"/>
      <c r="H90" s="26"/>
      <c r="N90" s="27"/>
    </row>
    <row r="91" ht="14.25" customHeight="1">
      <c r="A91" s="83"/>
      <c r="B91" s="3"/>
      <c r="C91" s="3"/>
      <c r="D91" s="4"/>
      <c r="E91" s="54"/>
      <c r="F91" s="18"/>
      <c r="H91" s="29"/>
      <c r="I91" s="66"/>
      <c r="J91" s="66"/>
      <c r="K91" s="66"/>
      <c r="L91" s="66"/>
      <c r="M91" s="66"/>
      <c r="N91" s="30"/>
    </row>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113">
    <mergeCell ref="P1:S1"/>
    <mergeCell ref="I3:L3"/>
    <mergeCell ref="B4:C4"/>
    <mergeCell ref="I4:J4"/>
    <mergeCell ref="P4:P5"/>
    <mergeCell ref="Q4:R5"/>
    <mergeCell ref="I5:J5"/>
    <mergeCell ref="I14:L14"/>
    <mergeCell ref="G17:H17"/>
    <mergeCell ref="P17:S20"/>
    <mergeCell ref="G18:H18"/>
    <mergeCell ref="F19:F20"/>
    <mergeCell ref="G19:H19"/>
    <mergeCell ref="G20:H20"/>
    <mergeCell ref="I6:J6"/>
    <mergeCell ref="I7:J7"/>
    <mergeCell ref="I8:J8"/>
    <mergeCell ref="I9:J9"/>
    <mergeCell ref="I10:J10"/>
    <mergeCell ref="I11:J11"/>
    <mergeCell ref="I12:J12"/>
    <mergeCell ref="B5:C5"/>
    <mergeCell ref="A6:A9"/>
    <mergeCell ref="B6:C9"/>
    <mergeCell ref="D17:E17"/>
    <mergeCell ref="D18:E18"/>
    <mergeCell ref="D19:E19"/>
    <mergeCell ref="D20:E20"/>
    <mergeCell ref="L23:L24"/>
    <mergeCell ref="P23:S25"/>
    <mergeCell ref="G23:I24"/>
    <mergeCell ref="G25:I25"/>
    <mergeCell ref="A23:A24"/>
    <mergeCell ref="B23:B24"/>
    <mergeCell ref="C23:C24"/>
    <mergeCell ref="D23:E24"/>
    <mergeCell ref="F23:F24"/>
    <mergeCell ref="J23:J24"/>
    <mergeCell ref="D25:E25"/>
    <mergeCell ref="A47:C47"/>
    <mergeCell ref="A48:C48"/>
    <mergeCell ref="E51:E52"/>
    <mergeCell ref="A53:D53"/>
    <mergeCell ref="A54:D54"/>
    <mergeCell ref="A55:D55"/>
    <mergeCell ref="A56:D56"/>
    <mergeCell ref="A57:D57"/>
    <mergeCell ref="A58:D58"/>
    <mergeCell ref="A59:D59"/>
    <mergeCell ref="A60:D60"/>
    <mergeCell ref="A61:D61"/>
    <mergeCell ref="A62:D62"/>
    <mergeCell ref="E65:E66"/>
    <mergeCell ref="A86:D86"/>
    <mergeCell ref="A87:D87"/>
    <mergeCell ref="A88:D88"/>
    <mergeCell ref="A89:D89"/>
    <mergeCell ref="A90:D90"/>
    <mergeCell ref="A91:D91"/>
    <mergeCell ref="E79:E80"/>
    <mergeCell ref="A81:D81"/>
    <mergeCell ref="F81:F91"/>
    <mergeCell ref="A82:D82"/>
    <mergeCell ref="A83:D83"/>
    <mergeCell ref="A84:D84"/>
    <mergeCell ref="A85:D85"/>
    <mergeCell ref="D26:E26"/>
    <mergeCell ref="G26:I26"/>
    <mergeCell ref="D27:E27"/>
    <mergeCell ref="G27:I27"/>
    <mergeCell ref="D28:E28"/>
    <mergeCell ref="G28:I28"/>
    <mergeCell ref="G29:I29"/>
    <mergeCell ref="D29:E29"/>
    <mergeCell ref="D30:E30"/>
    <mergeCell ref="D31:E31"/>
    <mergeCell ref="A37:C38"/>
    <mergeCell ref="D37:D38"/>
    <mergeCell ref="E37:E38"/>
    <mergeCell ref="A39:C39"/>
    <mergeCell ref="A40:C40"/>
    <mergeCell ref="A41:C41"/>
    <mergeCell ref="A42:C42"/>
    <mergeCell ref="A43:C43"/>
    <mergeCell ref="A44:C44"/>
    <mergeCell ref="A45:C45"/>
    <mergeCell ref="A46:C46"/>
    <mergeCell ref="H51:N52"/>
    <mergeCell ref="F53:F62"/>
    <mergeCell ref="H53:N62"/>
    <mergeCell ref="H65:N66"/>
    <mergeCell ref="P65:S76"/>
    <mergeCell ref="F67:F76"/>
    <mergeCell ref="H67:N76"/>
    <mergeCell ref="H79:N80"/>
    <mergeCell ref="H81:N91"/>
    <mergeCell ref="G30:I30"/>
    <mergeCell ref="G31:I31"/>
    <mergeCell ref="J34:L34"/>
    <mergeCell ref="H37:N38"/>
    <mergeCell ref="P37:S48"/>
    <mergeCell ref="H39:N48"/>
    <mergeCell ref="P51:S62"/>
    <mergeCell ref="A74:D74"/>
    <mergeCell ref="A75:D75"/>
    <mergeCell ref="A76:D76"/>
    <mergeCell ref="A67:D67"/>
    <mergeCell ref="A68:D68"/>
    <mergeCell ref="A69:D69"/>
    <mergeCell ref="A70:D70"/>
    <mergeCell ref="A71:D71"/>
    <mergeCell ref="A72:D72"/>
    <mergeCell ref="A73:D73"/>
  </mergeCells>
  <conditionalFormatting sqref="C18">
    <cfRule type="cellIs" dxfId="0" priority="1" operator="equal">
      <formula>1</formula>
    </cfRule>
  </conditionalFormatting>
  <conditionalFormatting sqref="C20">
    <cfRule type="cellIs" dxfId="0" priority="2" operator="equal">
      <formula>1</formula>
    </cfRule>
  </conditionalFormatting>
  <conditionalFormatting sqref="C25:C31">
    <cfRule type="cellIs" dxfId="0" priority="3" operator="equal">
      <formula>1</formula>
    </cfRule>
  </conditionalFormatting>
  <conditionalFormatting sqref="L5:L12">
    <cfRule type="cellIs" dxfId="0" priority="4" operator="equal">
      <formula>0</formula>
    </cfRule>
  </conditionalFormatting>
  <conditionalFormatting sqref="L5:L12">
    <cfRule type="expression" dxfId="0" priority="5">
      <formula>0</formula>
    </cfRule>
  </conditionalFormatting>
  <dataValidations>
    <dataValidation type="list" allowBlank="1" showErrorMessage="1" sqref="F18">
      <formula1>Stammdaten!$E$24:$E$29</formula1>
    </dataValidation>
    <dataValidation type="list" allowBlank="1" showErrorMessage="1" sqref="B4">
      <formula1>Stammdaten!$E$44:$E$52</formula1>
    </dataValidation>
    <dataValidation type="list" allowBlank="1" showErrorMessage="1" sqref="D18">
      <formula1>Stammdaten!$E$8:$E$14</formula1>
    </dataValidation>
    <dataValidation type="list" allowBlank="1" showErrorMessage="1" sqref="D25:D31">
      <formula1>Stammdaten!$E$40:$E$41</formula1>
    </dataValidation>
  </dataValidations>
  <printOptions/>
  <pageMargins bottom="0.7480314960629921" footer="0.0" header="0.0" left="0.2362204724409449" right="0.2362204724409449" top="0.7480314960629921"/>
  <pageSetup paperSize="9" orientation="portrait"/>
  <drawing r:id="rId2"/>
  <legacyDrawing r:id="rId3"/>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ht="45.0" customHeight="1">
      <c r="A1" s="97" t="s">
        <v>45</v>
      </c>
      <c r="B1" s="3"/>
      <c r="C1" s="3"/>
      <c r="D1" s="3"/>
      <c r="E1" s="3"/>
      <c r="F1" s="3"/>
      <c r="G1" s="4"/>
      <c r="H1" s="97" t="s">
        <v>46</v>
      </c>
      <c r="I1" s="98"/>
      <c r="J1" s="98"/>
      <c r="K1" s="98"/>
      <c r="L1" s="99"/>
    </row>
    <row r="2" ht="14.25" customHeight="1">
      <c r="A2" s="100" t="s">
        <v>47</v>
      </c>
      <c r="B2" s="101">
        <v>1.0</v>
      </c>
      <c r="C2" s="101">
        <v>2.0</v>
      </c>
      <c r="D2" s="101">
        <v>3.0</v>
      </c>
      <c r="E2" s="101">
        <v>4.0</v>
      </c>
      <c r="F2" s="101">
        <v>5.0</v>
      </c>
      <c r="G2" s="101">
        <v>6.0</v>
      </c>
      <c r="I2" s="97"/>
      <c r="J2" s="98"/>
      <c r="K2" s="98"/>
      <c r="L2" s="98"/>
      <c r="M2" s="99"/>
    </row>
    <row r="3" ht="14.25" customHeight="1">
      <c r="A3" s="102" t="s">
        <v>48</v>
      </c>
      <c r="B3" s="103">
        <v>8074.55771928149</v>
      </c>
      <c r="C3" s="103">
        <v>8948.9164500357</v>
      </c>
      <c r="D3" s="103">
        <v>9778.74362453824</v>
      </c>
      <c r="E3" s="103">
        <v>10322.979240705848</v>
      </c>
      <c r="F3" s="103">
        <v>10456.85961789992</v>
      </c>
      <c r="G3" s="104"/>
      <c r="H3" s="105">
        <v>0.3253</v>
      </c>
      <c r="I3" s="100"/>
      <c r="J3" s="100">
        <v>2018.0</v>
      </c>
      <c r="K3" s="100">
        <v>2019.0</v>
      </c>
      <c r="L3" s="100">
        <v>2020.0</v>
      </c>
      <c r="M3" s="100">
        <v>2022.0</v>
      </c>
    </row>
    <row r="4" ht="14.25" customHeight="1">
      <c r="A4" s="102" t="s">
        <v>49</v>
      </c>
      <c r="B4" s="103">
        <v>6639.106574455131</v>
      </c>
      <c r="C4" s="103">
        <v>7128.75889201505</v>
      </c>
      <c r="D4" s="103">
        <v>7387.506843825569</v>
      </c>
      <c r="E4" s="103">
        <v>8306.55297179821</v>
      </c>
      <c r="F4" s="103">
        <v>9002.486782359449</v>
      </c>
      <c r="G4" s="103">
        <v>9268.85795479398</v>
      </c>
      <c r="H4" s="105">
        <v>0.3253</v>
      </c>
      <c r="I4" s="100" t="s">
        <v>50</v>
      </c>
      <c r="J4" s="106">
        <v>0.35</v>
      </c>
      <c r="K4" s="105">
        <v>0.3398</v>
      </c>
      <c r="L4" s="105">
        <v>0.3295</v>
      </c>
      <c r="M4" s="105">
        <v>0.3253</v>
      </c>
    </row>
    <row r="5" ht="14.25" customHeight="1">
      <c r="A5" s="102" t="s">
        <v>51</v>
      </c>
      <c r="B5" s="103">
        <v>6022.6646436887195</v>
      </c>
      <c r="C5" s="103">
        <v>6468.48668934739</v>
      </c>
      <c r="D5" s="103">
        <v>6834.323358816489</v>
      </c>
      <c r="E5" s="103">
        <v>7387.506843825569</v>
      </c>
      <c r="F5" s="103">
        <v>8235.12586203321</v>
      </c>
      <c r="G5" s="103">
        <v>8478.497505123409</v>
      </c>
      <c r="H5" s="105">
        <v>0.3253</v>
      </c>
      <c r="I5" s="100" t="s">
        <v>52</v>
      </c>
      <c r="J5" s="106">
        <v>0.5</v>
      </c>
      <c r="K5" s="105">
        <v>0.4854</v>
      </c>
      <c r="L5" s="105">
        <v>0.4707</v>
      </c>
      <c r="M5" s="105">
        <v>0.4647</v>
      </c>
    </row>
    <row r="6" ht="14.25" customHeight="1">
      <c r="A6" s="102" t="s">
        <v>53</v>
      </c>
      <c r="B6" s="104"/>
      <c r="C6" s="103">
        <v>6045.38820159539</v>
      </c>
      <c r="D6" s="103">
        <v>6361.2130695989135</v>
      </c>
      <c r="E6" s="103">
        <v>7471.072115244429</v>
      </c>
      <c r="F6" s="103">
        <v>8328.27914667679</v>
      </c>
      <c r="G6" s="103">
        <v>8574.403737119923</v>
      </c>
      <c r="H6" s="105">
        <v>0.3253</v>
      </c>
      <c r="I6" s="100" t="s">
        <v>54</v>
      </c>
      <c r="J6" s="106">
        <v>0.8</v>
      </c>
      <c r="K6" s="105">
        <v>0.7766</v>
      </c>
      <c r="L6" s="105">
        <v>0.7531</v>
      </c>
      <c r="M6" s="105">
        <v>0.7435</v>
      </c>
    </row>
    <row r="7" ht="14.25" customHeight="1">
      <c r="A7" s="102" t="s">
        <v>55</v>
      </c>
      <c r="B7" s="103">
        <v>5625.518562754593</v>
      </c>
      <c r="C7" s="103">
        <v>6045.38820159539</v>
      </c>
      <c r="D7" s="103">
        <v>6361.2130695989135</v>
      </c>
      <c r="E7" s="103">
        <v>6974.790903981107</v>
      </c>
      <c r="F7" s="103">
        <v>7822.975118250476</v>
      </c>
      <c r="G7" s="103">
        <v>8053.93034359426</v>
      </c>
      <c r="H7" s="105">
        <v>0.4647</v>
      </c>
      <c r="I7" s="100" t="s">
        <v>56</v>
      </c>
      <c r="J7" s="107">
        <v>0.95</v>
      </c>
      <c r="K7" s="105">
        <v>0.9219</v>
      </c>
      <c r="L7" s="105">
        <v>0.894</v>
      </c>
      <c r="M7" s="105">
        <v>0.88295</v>
      </c>
    </row>
    <row r="8" ht="14.25" customHeight="1">
      <c r="A8" s="102" t="s">
        <v>57</v>
      </c>
      <c r="B8" s="103">
        <v>5082.415891249553</v>
      </c>
      <c r="C8" s="103">
        <v>5431.79723356376</v>
      </c>
      <c r="D8" s="103">
        <v>6171.720775526687</v>
      </c>
      <c r="E8" s="103">
        <v>6821.403012210277</v>
      </c>
      <c r="F8" s="103">
        <v>7660.564409316657</v>
      </c>
      <c r="G8" s="103">
        <v>7886.633917069999</v>
      </c>
      <c r="H8" s="105">
        <v>0.4647</v>
      </c>
      <c r="I8" s="100" t="s">
        <v>58</v>
      </c>
      <c r="J8" s="18"/>
      <c r="K8" s="105">
        <v>0.9169</v>
      </c>
      <c r="L8" s="105">
        <v>0.8891</v>
      </c>
      <c r="M8" s="105">
        <v>0.88295</v>
      </c>
    </row>
    <row r="9" ht="14.25" customHeight="1">
      <c r="A9" s="102" t="s">
        <v>59</v>
      </c>
      <c r="B9" s="103">
        <v>5031.993105736374</v>
      </c>
      <c r="C9" s="103">
        <v>5361.95883879018</v>
      </c>
      <c r="D9" s="103">
        <v>5737.806109641856</v>
      </c>
      <c r="E9" s="103">
        <v>6309.7744636295265</v>
      </c>
      <c r="F9" s="103">
        <v>7140.046341941934</v>
      </c>
      <c r="G9" s="103">
        <v>7350.427358686747</v>
      </c>
      <c r="H9" s="105">
        <v>0.7435</v>
      </c>
    </row>
    <row r="10" ht="14.25" customHeight="1">
      <c r="A10" s="102" t="s">
        <v>60</v>
      </c>
      <c r="B10" s="103">
        <v>4858.75236805182</v>
      </c>
      <c r="C10" s="103">
        <v>5182.554909461137</v>
      </c>
      <c r="D10" s="103">
        <v>5553.29975585768</v>
      </c>
      <c r="E10" s="103">
        <v>5931.51025487805</v>
      </c>
      <c r="F10" s="103">
        <v>6651.126659677946</v>
      </c>
      <c r="G10" s="103">
        <v>6846.84491983064</v>
      </c>
      <c r="H10" s="105">
        <v>0.7435</v>
      </c>
    </row>
    <row r="11" ht="14.25" customHeight="1">
      <c r="A11" s="102" t="s">
        <v>61</v>
      </c>
      <c r="B11" s="103">
        <v>4339.07043729649</v>
      </c>
      <c r="C11" s="103">
        <v>4651.244821921213</v>
      </c>
      <c r="D11" s="103">
        <v>4854.616718756606</v>
      </c>
      <c r="E11" s="103">
        <v>5416.595062758436</v>
      </c>
      <c r="F11" s="103">
        <v>5894.638524473323</v>
      </c>
      <c r="G11" s="103">
        <v>6067.677850666227</v>
      </c>
      <c r="H11" s="105">
        <v>0.7435</v>
      </c>
    </row>
    <row r="12" ht="14.25" customHeight="1">
      <c r="A12" s="102" t="s">
        <v>62</v>
      </c>
      <c r="B12" s="103">
        <v>4339.07043729649</v>
      </c>
      <c r="C12" s="103">
        <v>4651.244821921213</v>
      </c>
      <c r="D12" s="103">
        <v>4719.053357443379</v>
      </c>
      <c r="E12" s="103">
        <v>4854.616718756606</v>
      </c>
      <c r="F12" s="103">
        <v>5416.595062758436</v>
      </c>
      <c r="G12" s="103">
        <v>5573.548324484894</v>
      </c>
      <c r="H12" s="105">
        <v>0.7435</v>
      </c>
    </row>
    <row r="13" ht="14.25" customHeight="1">
      <c r="A13" s="102" t="s">
        <v>63</v>
      </c>
      <c r="B13" s="103">
        <v>4128.453005499233</v>
      </c>
      <c r="C13" s="103">
        <v>4436.617558290867</v>
      </c>
      <c r="D13" s="103">
        <v>4607.898517110567</v>
      </c>
      <c r="E13" s="103">
        <v>4770.6819422307</v>
      </c>
      <c r="F13" s="103">
        <v>4950.569029429833</v>
      </c>
      <c r="G13" s="103">
        <v>5061.919299298117</v>
      </c>
      <c r="H13" s="105">
        <v>0.88295</v>
      </c>
    </row>
    <row r="14" ht="14.25" customHeight="1">
      <c r="A14" s="102" t="s">
        <v>64</v>
      </c>
      <c r="B14" s="103">
        <v>3892.1102591044164</v>
      </c>
      <c r="C14" s="103">
        <v>4193.053265684917</v>
      </c>
      <c r="D14" s="103">
        <v>4419.459598871934</v>
      </c>
      <c r="E14" s="103">
        <v>4590.781280696583</v>
      </c>
      <c r="F14" s="103">
        <v>4727.8549153582835</v>
      </c>
      <c r="G14" s="103">
        <v>4847.757016266067</v>
      </c>
      <c r="H14" s="105">
        <v>0.88295</v>
      </c>
    </row>
    <row r="15" ht="14.25" customHeight="1">
      <c r="A15" s="102" t="s">
        <v>65</v>
      </c>
      <c r="B15" s="103">
        <v>3828.731689067233</v>
      </c>
      <c r="C15" s="103">
        <v>4126.6068959415</v>
      </c>
      <c r="D15" s="103">
        <v>4292.743181802516</v>
      </c>
      <c r="E15" s="103">
        <v>4462.313774414317</v>
      </c>
      <c r="F15" s="103">
        <v>4573.650469947616</v>
      </c>
      <c r="G15" s="103">
        <v>4693.566145190383</v>
      </c>
      <c r="H15" s="105">
        <v>0.88295</v>
      </c>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A1:G1"/>
    <mergeCell ref="J7:J8"/>
  </mergeCells>
  <printOptions/>
  <pageMargins bottom="0.787401575" footer="0.0" header="0.0" left="0.7" right="0.7" top="0.7874015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15.57"/>
    <col customWidth="1" min="2" max="2" width="7.29"/>
    <col customWidth="1" min="3" max="3" width="10.0"/>
    <col customWidth="1" min="4" max="4" width="13.0"/>
    <col customWidth="1" min="5" max="5" width="15.57"/>
    <col customWidth="1" min="6" max="26" width="10.71"/>
  </cols>
  <sheetData>
    <row r="1" ht="30.0" customHeight="1">
      <c r="A1" s="69" t="s">
        <v>66</v>
      </c>
      <c r="B1" s="108" t="s">
        <v>67</v>
      </c>
      <c r="C1" s="108" t="s">
        <v>68</v>
      </c>
      <c r="D1" s="109">
        <v>4.34</v>
      </c>
      <c r="E1" s="69" t="s">
        <v>66</v>
      </c>
      <c r="F1" s="108" t="s">
        <v>67</v>
      </c>
      <c r="G1" s="108" t="s">
        <v>68</v>
      </c>
    </row>
    <row r="2" ht="14.25" customHeight="1">
      <c r="A2" s="18"/>
      <c r="B2" s="108">
        <v>15.0</v>
      </c>
      <c r="C2" s="108">
        <v>13.25</v>
      </c>
      <c r="E2" s="18"/>
      <c r="F2" s="108">
        <v>15.41</v>
      </c>
      <c r="G2" s="108">
        <v>14.0</v>
      </c>
    </row>
    <row r="3" ht="14.25" customHeight="1">
      <c r="A3" s="110">
        <v>1.0</v>
      </c>
      <c r="B3" s="85">
        <f t="shared" ref="B3:B41" si="1">ROUNDUP($B$2*$D$1*A3,0)</f>
        <v>66</v>
      </c>
      <c r="C3" s="85">
        <f t="shared" ref="C3:C41" si="2">ROUNDUP($C$2*$D$1*A3,0)</f>
        <v>58</v>
      </c>
      <c r="E3" s="110">
        <v>1.0</v>
      </c>
      <c r="F3" s="85">
        <f t="shared" ref="F3:F41" si="3">ROUNDUP($F$2*$D$1*E3,0)</f>
        <v>67</v>
      </c>
      <c r="G3" s="85">
        <f t="shared" ref="G3:G41" si="4">ROUNDUP($G$2*$D$1*E3,0)</f>
        <v>61</v>
      </c>
    </row>
    <row r="4" ht="14.25" customHeight="1">
      <c r="A4" s="110">
        <v>1.5</v>
      </c>
      <c r="B4" s="85">
        <f t="shared" si="1"/>
        <v>98</v>
      </c>
      <c r="C4" s="85">
        <f t="shared" si="2"/>
        <v>87</v>
      </c>
      <c r="E4" s="110">
        <v>1.5</v>
      </c>
      <c r="F4" s="85">
        <f t="shared" si="3"/>
        <v>101</v>
      </c>
      <c r="G4" s="85">
        <f t="shared" si="4"/>
        <v>92</v>
      </c>
    </row>
    <row r="5" ht="14.25" customHeight="1">
      <c r="A5" s="110">
        <v>2.0</v>
      </c>
      <c r="B5" s="85">
        <f t="shared" si="1"/>
        <v>131</v>
      </c>
      <c r="C5" s="85">
        <f t="shared" si="2"/>
        <v>116</v>
      </c>
      <c r="E5" s="110">
        <v>2.0</v>
      </c>
      <c r="F5" s="85">
        <f t="shared" si="3"/>
        <v>134</v>
      </c>
      <c r="G5" s="85">
        <f t="shared" si="4"/>
        <v>122</v>
      </c>
    </row>
    <row r="6" ht="14.25" customHeight="1">
      <c r="A6" s="110">
        <v>2.5</v>
      </c>
      <c r="B6" s="85">
        <f t="shared" si="1"/>
        <v>163</v>
      </c>
      <c r="C6" s="85">
        <f t="shared" si="2"/>
        <v>144</v>
      </c>
      <c r="E6" s="110">
        <v>2.5</v>
      </c>
      <c r="F6" s="85">
        <f t="shared" si="3"/>
        <v>168</v>
      </c>
      <c r="G6" s="85">
        <f t="shared" si="4"/>
        <v>152</v>
      </c>
    </row>
    <row r="7" ht="14.25" customHeight="1">
      <c r="A7" s="110">
        <v>3.0</v>
      </c>
      <c r="B7" s="85">
        <f t="shared" si="1"/>
        <v>196</v>
      </c>
      <c r="C7" s="85">
        <f t="shared" si="2"/>
        <v>173</v>
      </c>
      <c r="E7" s="110">
        <v>3.0</v>
      </c>
      <c r="F7" s="85">
        <f t="shared" si="3"/>
        <v>201</v>
      </c>
      <c r="G7" s="85">
        <f t="shared" si="4"/>
        <v>183</v>
      </c>
    </row>
    <row r="8" ht="14.25" customHeight="1">
      <c r="A8" s="110">
        <v>3.5</v>
      </c>
      <c r="B8" s="85">
        <f t="shared" si="1"/>
        <v>228</v>
      </c>
      <c r="C8" s="85">
        <f t="shared" si="2"/>
        <v>202</v>
      </c>
      <c r="E8" s="110">
        <v>3.5</v>
      </c>
      <c r="F8" s="85">
        <f t="shared" si="3"/>
        <v>235</v>
      </c>
      <c r="G8" s="85">
        <f t="shared" si="4"/>
        <v>213</v>
      </c>
    </row>
    <row r="9" ht="14.25" customHeight="1">
      <c r="A9" s="110">
        <v>4.0</v>
      </c>
      <c r="B9" s="85">
        <f t="shared" si="1"/>
        <v>261</v>
      </c>
      <c r="C9" s="85">
        <f t="shared" si="2"/>
        <v>231</v>
      </c>
      <c r="E9" s="110">
        <v>4.0</v>
      </c>
      <c r="F9" s="85">
        <f t="shared" si="3"/>
        <v>268</v>
      </c>
      <c r="G9" s="85">
        <f t="shared" si="4"/>
        <v>244</v>
      </c>
    </row>
    <row r="10" ht="14.25" customHeight="1">
      <c r="A10" s="110">
        <v>4.5</v>
      </c>
      <c r="B10" s="85">
        <f t="shared" si="1"/>
        <v>293</v>
      </c>
      <c r="C10" s="85">
        <f t="shared" si="2"/>
        <v>259</v>
      </c>
      <c r="E10" s="110">
        <v>4.5</v>
      </c>
      <c r="F10" s="85">
        <f t="shared" si="3"/>
        <v>301</v>
      </c>
      <c r="G10" s="85">
        <f t="shared" si="4"/>
        <v>274</v>
      </c>
    </row>
    <row r="11" ht="14.25" customHeight="1">
      <c r="A11" s="110">
        <v>5.0</v>
      </c>
      <c r="B11" s="85">
        <f t="shared" si="1"/>
        <v>326</v>
      </c>
      <c r="C11" s="85">
        <f t="shared" si="2"/>
        <v>288</v>
      </c>
      <c r="E11" s="110">
        <v>5.0</v>
      </c>
      <c r="F11" s="85">
        <f t="shared" si="3"/>
        <v>335</v>
      </c>
      <c r="G11" s="85">
        <f t="shared" si="4"/>
        <v>304</v>
      </c>
    </row>
    <row r="12" ht="14.25" customHeight="1">
      <c r="A12" s="110">
        <v>5.5</v>
      </c>
      <c r="B12" s="85">
        <f t="shared" si="1"/>
        <v>359</v>
      </c>
      <c r="C12" s="85">
        <f t="shared" si="2"/>
        <v>317</v>
      </c>
      <c r="E12" s="110">
        <v>5.5</v>
      </c>
      <c r="F12" s="85">
        <f t="shared" si="3"/>
        <v>368</v>
      </c>
      <c r="G12" s="85">
        <f t="shared" si="4"/>
        <v>335</v>
      </c>
    </row>
    <row r="13" ht="14.25" customHeight="1">
      <c r="A13" s="110">
        <v>6.0</v>
      </c>
      <c r="B13" s="85">
        <f t="shared" si="1"/>
        <v>391</v>
      </c>
      <c r="C13" s="85">
        <f t="shared" si="2"/>
        <v>346</v>
      </c>
      <c r="E13" s="110">
        <v>6.0</v>
      </c>
      <c r="F13" s="85">
        <f t="shared" si="3"/>
        <v>402</v>
      </c>
      <c r="G13" s="85">
        <f t="shared" si="4"/>
        <v>365</v>
      </c>
    </row>
    <row r="14" ht="14.25" customHeight="1">
      <c r="A14" s="110">
        <v>6.5</v>
      </c>
      <c r="B14" s="85">
        <f t="shared" si="1"/>
        <v>424</v>
      </c>
      <c r="C14" s="85">
        <f t="shared" si="2"/>
        <v>374</v>
      </c>
      <c r="E14" s="110">
        <v>6.5</v>
      </c>
      <c r="F14" s="85">
        <f t="shared" si="3"/>
        <v>435</v>
      </c>
      <c r="G14" s="85">
        <f t="shared" si="4"/>
        <v>395</v>
      </c>
    </row>
    <row r="15" ht="14.25" customHeight="1">
      <c r="A15" s="110">
        <v>7.0</v>
      </c>
      <c r="B15" s="85">
        <f t="shared" si="1"/>
        <v>456</v>
      </c>
      <c r="C15" s="85">
        <f t="shared" si="2"/>
        <v>403</v>
      </c>
      <c r="E15" s="110">
        <v>7.0</v>
      </c>
      <c r="F15" s="85">
        <f t="shared" si="3"/>
        <v>469</v>
      </c>
      <c r="G15" s="85">
        <f t="shared" si="4"/>
        <v>426</v>
      </c>
    </row>
    <row r="16" ht="14.25" customHeight="1">
      <c r="A16" s="110">
        <v>7.5</v>
      </c>
      <c r="B16" s="85">
        <f t="shared" si="1"/>
        <v>489</v>
      </c>
      <c r="C16" s="85">
        <f t="shared" si="2"/>
        <v>432</v>
      </c>
      <c r="E16" s="110">
        <v>7.5</v>
      </c>
      <c r="F16" s="85">
        <f t="shared" si="3"/>
        <v>502</v>
      </c>
      <c r="G16" s="85">
        <f t="shared" si="4"/>
        <v>456</v>
      </c>
    </row>
    <row r="17" ht="14.25" customHeight="1">
      <c r="A17" s="110">
        <v>8.0</v>
      </c>
      <c r="B17" s="85">
        <f t="shared" si="1"/>
        <v>521</v>
      </c>
      <c r="C17" s="85">
        <f t="shared" si="2"/>
        <v>461</v>
      </c>
      <c r="E17" s="110">
        <v>8.0</v>
      </c>
      <c r="F17" s="85">
        <f t="shared" si="3"/>
        <v>536</v>
      </c>
      <c r="G17" s="85">
        <f t="shared" si="4"/>
        <v>487</v>
      </c>
    </row>
    <row r="18" ht="14.25" customHeight="1">
      <c r="A18" s="110">
        <v>8.5</v>
      </c>
      <c r="B18" s="85">
        <f t="shared" si="1"/>
        <v>554</v>
      </c>
      <c r="C18" s="85">
        <f t="shared" si="2"/>
        <v>489</v>
      </c>
      <c r="E18" s="110">
        <v>8.5</v>
      </c>
      <c r="F18" s="85">
        <f t="shared" si="3"/>
        <v>569</v>
      </c>
      <c r="G18" s="85">
        <f t="shared" si="4"/>
        <v>517</v>
      </c>
    </row>
    <row r="19" ht="14.25" customHeight="1">
      <c r="A19" s="110">
        <v>9.0</v>
      </c>
      <c r="B19" s="85">
        <f t="shared" si="1"/>
        <v>586</v>
      </c>
      <c r="C19" s="85">
        <f t="shared" si="2"/>
        <v>518</v>
      </c>
      <c r="E19" s="110">
        <v>9.0</v>
      </c>
      <c r="F19" s="85">
        <f t="shared" si="3"/>
        <v>602</v>
      </c>
      <c r="G19" s="85">
        <f t="shared" si="4"/>
        <v>547</v>
      </c>
    </row>
    <row r="20" ht="14.25" customHeight="1">
      <c r="A20" s="110">
        <v>9.5</v>
      </c>
      <c r="B20" s="85">
        <f t="shared" si="1"/>
        <v>619</v>
      </c>
      <c r="C20" s="85">
        <f t="shared" si="2"/>
        <v>547</v>
      </c>
      <c r="E20" s="110">
        <v>9.5</v>
      </c>
      <c r="F20" s="85">
        <f t="shared" si="3"/>
        <v>636</v>
      </c>
      <c r="G20" s="85">
        <f t="shared" si="4"/>
        <v>578</v>
      </c>
    </row>
    <row r="21" ht="14.25" customHeight="1">
      <c r="A21" s="110">
        <v>10.0</v>
      </c>
      <c r="B21" s="85">
        <f t="shared" si="1"/>
        <v>651</v>
      </c>
      <c r="C21" s="85">
        <f t="shared" si="2"/>
        <v>576</v>
      </c>
      <c r="E21" s="110">
        <v>10.0</v>
      </c>
      <c r="F21" s="85">
        <f t="shared" si="3"/>
        <v>669</v>
      </c>
      <c r="G21" s="85">
        <f t="shared" si="4"/>
        <v>608</v>
      </c>
    </row>
    <row r="22" ht="14.25" customHeight="1">
      <c r="A22" s="110">
        <v>10.5</v>
      </c>
      <c r="B22" s="85">
        <f t="shared" si="1"/>
        <v>684</v>
      </c>
      <c r="C22" s="85">
        <f t="shared" si="2"/>
        <v>604</v>
      </c>
      <c r="E22" s="110">
        <v>10.5</v>
      </c>
      <c r="F22" s="85">
        <f t="shared" si="3"/>
        <v>703</v>
      </c>
      <c r="G22" s="85">
        <f t="shared" si="4"/>
        <v>638</v>
      </c>
    </row>
    <row r="23" ht="14.25" customHeight="1">
      <c r="A23" s="110">
        <v>11.0</v>
      </c>
      <c r="B23" s="85">
        <f t="shared" si="1"/>
        <v>717</v>
      </c>
      <c r="C23" s="85">
        <f t="shared" si="2"/>
        <v>633</v>
      </c>
      <c r="E23" s="110">
        <v>11.0</v>
      </c>
      <c r="F23" s="85">
        <f t="shared" si="3"/>
        <v>736</v>
      </c>
      <c r="G23" s="85">
        <f t="shared" si="4"/>
        <v>669</v>
      </c>
    </row>
    <row r="24" ht="14.25" customHeight="1">
      <c r="A24" s="110">
        <v>11.5</v>
      </c>
      <c r="B24" s="85">
        <f t="shared" si="1"/>
        <v>749</v>
      </c>
      <c r="C24" s="85">
        <f t="shared" si="2"/>
        <v>662</v>
      </c>
      <c r="E24" s="110">
        <v>11.5</v>
      </c>
      <c r="F24" s="85">
        <f t="shared" si="3"/>
        <v>770</v>
      </c>
      <c r="G24" s="85">
        <f t="shared" si="4"/>
        <v>699</v>
      </c>
    </row>
    <row r="25" ht="14.25" customHeight="1">
      <c r="A25" s="110">
        <v>12.0</v>
      </c>
      <c r="B25" s="85">
        <f t="shared" si="1"/>
        <v>782</v>
      </c>
      <c r="C25" s="85">
        <f t="shared" si="2"/>
        <v>691</v>
      </c>
      <c r="E25" s="110">
        <v>12.0</v>
      </c>
      <c r="F25" s="85">
        <f t="shared" si="3"/>
        <v>803</v>
      </c>
      <c r="G25" s="85">
        <f t="shared" si="4"/>
        <v>730</v>
      </c>
    </row>
    <row r="26" ht="14.25" customHeight="1">
      <c r="A26" s="110">
        <v>12.5</v>
      </c>
      <c r="B26" s="85">
        <f t="shared" si="1"/>
        <v>814</v>
      </c>
      <c r="C26" s="85">
        <f t="shared" si="2"/>
        <v>719</v>
      </c>
      <c r="E26" s="110">
        <v>12.5</v>
      </c>
      <c r="F26" s="85">
        <f t="shared" si="3"/>
        <v>836</v>
      </c>
      <c r="G26" s="85">
        <f t="shared" si="4"/>
        <v>760</v>
      </c>
    </row>
    <row r="27" ht="14.25" customHeight="1">
      <c r="A27" s="110">
        <v>13.0</v>
      </c>
      <c r="B27" s="85">
        <f t="shared" si="1"/>
        <v>847</v>
      </c>
      <c r="C27" s="85">
        <f t="shared" si="2"/>
        <v>748</v>
      </c>
      <c r="E27" s="110">
        <v>13.0</v>
      </c>
      <c r="F27" s="85">
        <f t="shared" si="3"/>
        <v>870</v>
      </c>
      <c r="G27" s="85">
        <f t="shared" si="4"/>
        <v>790</v>
      </c>
    </row>
    <row r="28" ht="14.25" customHeight="1">
      <c r="A28" s="110">
        <v>13.5</v>
      </c>
      <c r="B28" s="85">
        <f t="shared" si="1"/>
        <v>879</v>
      </c>
      <c r="C28" s="85">
        <f t="shared" si="2"/>
        <v>777</v>
      </c>
      <c r="E28" s="110">
        <v>13.5</v>
      </c>
      <c r="F28" s="85">
        <f t="shared" si="3"/>
        <v>903</v>
      </c>
      <c r="G28" s="85">
        <f t="shared" si="4"/>
        <v>821</v>
      </c>
    </row>
    <row r="29" ht="14.25" customHeight="1">
      <c r="A29" s="110">
        <v>14.0</v>
      </c>
      <c r="B29" s="85">
        <f t="shared" si="1"/>
        <v>912</v>
      </c>
      <c r="C29" s="85">
        <f t="shared" si="2"/>
        <v>806</v>
      </c>
      <c r="E29" s="110">
        <v>14.0</v>
      </c>
      <c r="F29" s="85">
        <f t="shared" si="3"/>
        <v>937</v>
      </c>
      <c r="G29" s="85">
        <f t="shared" si="4"/>
        <v>851</v>
      </c>
    </row>
    <row r="30" ht="14.25" customHeight="1">
      <c r="A30" s="110">
        <v>14.5</v>
      </c>
      <c r="B30" s="85">
        <f t="shared" si="1"/>
        <v>944</v>
      </c>
      <c r="C30" s="85">
        <f t="shared" si="2"/>
        <v>834</v>
      </c>
      <c r="E30" s="110">
        <v>14.5</v>
      </c>
      <c r="F30" s="85">
        <f t="shared" si="3"/>
        <v>970</v>
      </c>
      <c r="G30" s="85">
        <f t="shared" si="4"/>
        <v>882</v>
      </c>
    </row>
    <row r="31" ht="14.25" customHeight="1">
      <c r="A31" s="110">
        <v>15.0</v>
      </c>
      <c r="B31" s="85">
        <f t="shared" si="1"/>
        <v>977</v>
      </c>
      <c r="C31" s="85">
        <f t="shared" si="2"/>
        <v>863</v>
      </c>
      <c r="E31" s="110">
        <v>15.0</v>
      </c>
      <c r="F31" s="85">
        <f t="shared" si="3"/>
        <v>1004</v>
      </c>
      <c r="G31" s="85">
        <f t="shared" si="4"/>
        <v>912</v>
      </c>
    </row>
    <row r="32" ht="14.25" customHeight="1">
      <c r="A32" s="110">
        <v>15.5</v>
      </c>
      <c r="B32" s="85">
        <f t="shared" si="1"/>
        <v>1010</v>
      </c>
      <c r="C32" s="85">
        <f t="shared" si="2"/>
        <v>892</v>
      </c>
      <c r="E32" s="110">
        <v>15.5</v>
      </c>
      <c r="F32" s="85">
        <f t="shared" si="3"/>
        <v>1037</v>
      </c>
      <c r="G32" s="85">
        <f t="shared" si="4"/>
        <v>942</v>
      </c>
    </row>
    <row r="33" ht="14.25" customHeight="1">
      <c r="A33" s="110">
        <v>16.0</v>
      </c>
      <c r="B33" s="85">
        <f t="shared" si="1"/>
        <v>1042</v>
      </c>
      <c r="C33" s="85">
        <f t="shared" si="2"/>
        <v>921</v>
      </c>
      <c r="E33" s="110">
        <v>16.0</v>
      </c>
      <c r="F33" s="85">
        <f t="shared" si="3"/>
        <v>1071</v>
      </c>
      <c r="G33" s="85">
        <f t="shared" si="4"/>
        <v>973</v>
      </c>
    </row>
    <row r="34" ht="14.25" customHeight="1">
      <c r="A34" s="110">
        <v>16.5</v>
      </c>
      <c r="B34" s="85">
        <f t="shared" si="1"/>
        <v>1075</v>
      </c>
      <c r="C34" s="85">
        <f t="shared" si="2"/>
        <v>949</v>
      </c>
      <c r="E34" s="110">
        <v>16.5</v>
      </c>
      <c r="F34" s="85">
        <f t="shared" si="3"/>
        <v>1104</v>
      </c>
      <c r="G34" s="85">
        <f t="shared" si="4"/>
        <v>1003</v>
      </c>
    </row>
    <row r="35" ht="14.25" customHeight="1">
      <c r="A35" s="110">
        <v>17.0</v>
      </c>
      <c r="B35" s="85">
        <f t="shared" si="1"/>
        <v>1107</v>
      </c>
      <c r="C35" s="85">
        <f t="shared" si="2"/>
        <v>978</v>
      </c>
      <c r="E35" s="110">
        <v>17.0</v>
      </c>
      <c r="F35" s="85">
        <f t="shared" si="3"/>
        <v>1137</v>
      </c>
      <c r="G35" s="85">
        <f t="shared" si="4"/>
        <v>1033</v>
      </c>
    </row>
    <row r="36" ht="14.25" customHeight="1">
      <c r="A36" s="110">
        <v>17.5</v>
      </c>
      <c r="B36" s="85">
        <f t="shared" si="1"/>
        <v>1140</v>
      </c>
      <c r="C36" s="85">
        <f t="shared" si="2"/>
        <v>1007</v>
      </c>
      <c r="E36" s="110">
        <v>17.5</v>
      </c>
      <c r="F36" s="85">
        <f t="shared" si="3"/>
        <v>1171</v>
      </c>
      <c r="G36" s="85">
        <f t="shared" si="4"/>
        <v>1064</v>
      </c>
    </row>
    <row r="37" ht="14.25" customHeight="1">
      <c r="A37" s="110">
        <v>18.0</v>
      </c>
      <c r="B37" s="85">
        <f t="shared" si="1"/>
        <v>1172</v>
      </c>
      <c r="C37" s="85">
        <f t="shared" si="2"/>
        <v>1036</v>
      </c>
      <c r="E37" s="110">
        <v>18.0</v>
      </c>
      <c r="F37" s="85">
        <f t="shared" si="3"/>
        <v>1204</v>
      </c>
      <c r="G37" s="85">
        <f t="shared" si="4"/>
        <v>1094</v>
      </c>
    </row>
    <row r="38" ht="14.25" customHeight="1">
      <c r="A38" s="110">
        <v>18.5</v>
      </c>
      <c r="B38" s="85">
        <f t="shared" si="1"/>
        <v>1205</v>
      </c>
      <c r="C38" s="85">
        <f t="shared" si="2"/>
        <v>1064</v>
      </c>
      <c r="E38" s="110">
        <v>18.5</v>
      </c>
      <c r="F38" s="85">
        <f t="shared" si="3"/>
        <v>1238</v>
      </c>
      <c r="G38" s="85">
        <f t="shared" si="4"/>
        <v>1125</v>
      </c>
    </row>
    <row r="39" ht="14.25" customHeight="1">
      <c r="A39" s="110">
        <v>19.0</v>
      </c>
      <c r="B39" s="85">
        <f t="shared" si="1"/>
        <v>1237</v>
      </c>
      <c r="C39" s="85">
        <f t="shared" si="2"/>
        <v>1093</v>
      </c>
      <c r="E39" s="110">
        <v>19.0</v>
      </c>
      <c r="F39" s="85">
        <f t="shared" si="3"/>
        <v>1271</v>
      </c>
      <c r="G39" s="85">
        <f t="shared" si="4"/>
        <v>1155</v>
      </c>
    </row>
    <row r="40" ht="14.25" customHeight="1">
      <c r="A40" s="110">
        <v>19.5</v>
      </c>
      <c r="B40" s="85">
        <f t="shared" si="1"/>
        <v>1270</v>
      </c>
      <c r="C40" s="85">
        <f t="shared" si="2"/>
        <v>1122</v>
      </c>
      <c r="E40" s="110">
        <v>19.5</v>
      </c>
      <c r="F40" s="85">
        <f t="shared" si="3"/>
        <v>1305</v>
      </c>
      <c r="G40" s="85">
        <f t="shared" si="4"/>
        <v>1185</v>
      </c>
    </row>
    <row r="41" ht="14.25" customHeight="1">
      <c r="A41" s="110">
        <v>20.0</v>
      </c>
      <c r="B41" s="85">
        <f t="shared" si="1"/>
        <v>1302</v>
      </c>
      <c r="C41" s="85">
        <f t="shared" si="2"/>
        <v>1151</v>
      </c>
      <c r="E41" s="110">
        <v>20.0</v>
      </c>
      <c r="F41" s="85">
        <f t="shared" si="3"/>
        <v>1338</v>
      </c>
      <c r="G41" s="85">
        <f t="shared" si="4"/>
        <v>1216</v>
      </c>
    </row>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A1:A2"/>
    <mergeCell ref="E1:E2"/>
  </mergeCells>
  <printOptions/>
  <pageMargins bottom="0.787401575" footer="0.0" header="0.0" left="0.7" right="0.7" top="0.7874015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ht="45.0" customHeight="1">
      <c r="A1" s="97" t="s">
        <v>69</v>
      </c>
      <c r="B1" s="3"/>
      <c r="C1" s="3"/>
      <c r="D1" s="3"/>
      <c r="E1" s="3"/>
      <c r="F1" s="3"/>
      <c r="G1" s="4"/>
      <c r="H1" s="97" t="s">
        <v>46</v>
      </c>
      <c r="I1" s="98"/>
      <c r="J1" s="98"/>
      <c r="K1" s="98"/>
      <c r="L1" s="99"/>
    </row>
    <row r="2" ht="14.25" customHeight="1">
      <c r="A2" s="100" t="s">
        <v>47</v>
      </c>
      <c r="B2" s="101">
        <v>1.0</v>
      </c>
      <c r="C2" s="101">
        <v>2.0</v>
      </c>
      <c r="D2" s="101">
        <v>3.0</v>
      </c>
      <c r="E2" s="101">
        <v>4.0</v>
      </c>
      <c r="F2" s="101">
        <v>5.0</v>
      </c>
      <c r="G2" s="101">
        <v>6.0</v>
      </c>
      <c r="I2" s="97"/>
      <c r="J2" s="98"/>
      <c r="K2" s="98"/>
      <c r="L2" s="98"/>
      <c r="M2" s="99"/>
    </row>
    <row r="3" ht="14.25" customHeight="1">
      <c r="A3" s="102" t="s">
        <v>70</v>
      </c>
      <c r="B3" s="111">
        <v>8211.03976388149</v>
      </c>
      <c r="C3" s="111">
        <v>9085.3984946357</v>
      </c>
      <c r="D3" s="111">
        <v>9915.22566913824</v>
      </c>
      <c r="E3" s="111">
        <v>10459.46128530585</v>
      </c>
      <c r="F3" s="111">
        <v>10593.34166249992</v>
      </c>
      <c r="G3" s="111"/>
      <c r="H3" s="112">
        <v>0.3253</v>
      </c>
      <c r="I3" s="100"/>
      <c r="J3" s="100">
        <v>2018.0</v>
      </c>
      <c r="K3" s="100">
        <v>2019.0</v>
      </c>
      <c r="L3" s="100">
        <v>2020.0</v>
      </c>
      <c r="M3" s="100">
        <v>2022.0</v>
      </c>
    </row>
    <row r="4" ht="14.25" customHeight="1">
      <c r="A4" s="102" t="s">
        <v>71</v>
      </c>
      <c r="B4" s="111">
        <v>6775.58861905513</v>
      </c>
      <c r="C4" s="111">
        <v>7265.2409366150505</v>
      </c>
      <c r="D4" s="111">
        <v>7523.98888842557</v>
      </c>
      <c r="E4" s="111">
        <v>8443.035016398211</v>
      </c>
      <c r="F4" s="111">
        <v>9138.96882695945</v>
      </c>
      <c r="G4" s="111">
        <v>9405.33999939398</v>
      </c>
      <c r="H4" s="112">
        <v>0.3253</v>
      </c>
      <c r="I4" s="100" t="s">
        <v>50</v>
      </c>
      <c r="J4" s="106">
        <v>0.35</v>
      </c>
      <c r="K4" s="105">
        <v>0.3398</v>
      </c>
      <c r="L4" s="105">
        <v>0.3295</v>
      </c>
      <c r="M4" s="105">
        <v>0.3253</v>
      </c>
    </row>
    <row r="5" ht="14.25" customHeight="1">
      <c r="A5" s="102" t="s">
        <v>72</v>
      </c>
      <c r="B5" s="111">
        <v>6159.14668828872</v>
      </c>
      <c r="C5" s="111">
        <v>6604.96873394739</v>
      </c>
      <c r="D5" s="111">
        <v>6970.80540341649</v>
      </c>
      <c r="E5" s="111">
        <v>7523.98888842557</v>
      </c>
      <c r="F5" s="111">
        <v>8371.607906633211</v>
      </c>
      <c r="G5" s="111">
        <v>8614.97954972341</v>
      </c>
      <c r="H5" s="112">
        <v>0.3253</v>
      </c>
      <c r="I5" s="100" t="s">
        <v>52</v>
      </c>
      <c r="J5" s="106">
        <v>0.5</v>
      </c>
      <c r="K5" s="105">
        <v>0.4854</v>
      </c>
      <c r="L5" s="105">
        <v>0.4707</v>
      </c>
      <c r="M5" s="105">
        <v>0.4647</v>
      </c>
    </row>
    <row r="6" ht="14.25" customHeight="1">
      <c r="A6" s="102" t="s">
        <v>73</v>
      </c>
      <c r="B6" s="113"/>
      <c r="C6" s="111">
        <v>6183.4140903287225</v>
      </c>
      <c r="D6" s="111">
        <v>6499.238958332246</v>
      </c>
      <c r="E6" s="111">
        <v>7609.098003977763</v>
      </c>
      <c r="F6" s="111">
        <v>8466.305035410123</v>
      </c>
      <c r="G6" s="111">
        <v>8712.429625853258</v>
      </c>
      <c r="H6" s="112">
        <v>0.3253</v>
      </c>
      <c r="I6" s="100" t="s">
        <v>54</v>
      </c>
      <c r="J6" s="106">
        <v>0.8</v>
      </c>
      <c r="K6" s="105">
        <v>0.7766</v>
      </c>
      <c r="L6" s="105">
        <v>0.7531</v>
      </c>
      <c r="M6" s="105">
        <v>0.7435</v>
      </c>
    </row>
    <row r="7" ht="14.25" customHeight="1">
      <c r="A7" s="102" t="s">
        <v>74</v>
      </c>
      <c r="B7" s="111">
        <v>5763.544451487926</v>
      </c>
      <c r="C7" s="111">
        <v>6183.4140903287225</v>
      </c>
      <c r="D7" s="111">
        <v>6499.238958332246</v>
      </c>
      <c r="E7" s="111">
        <v>7112.81679271444</v>
      </c>
      <c r="F7" s="111">
        <v>7961.001006983809</v>
      </c>
      <c r="G7" s="111">
        <v>8191.956232327593</v>
      </c>
      <c r="H7" s="112">
        <v>0.4647</v>
      </c>
      <c r="I7" s="100" t="s">
        <v>56</v>
      </c>
      <c r="J7" s="107">
        <v>0.95</v>
      </c>
      <c r="K7" s="105">
        <v>0.9219</v>
      </c>
      <c r="L7" s="105">
        <v>0.894</v>
      </c>
      <c r="M7" s="105">
        <v>0.8814</v>
      </c>
    </row>
    <row r="8" ht="14.25" customHeight="1">
      <c r="A8" s="102" t="s">
        <v>75</v>
      </c>
      <c r="B8" s="111">
        <v>5220.441779982887</v>
      </c>
      <c r="C8" s="111">
        <v>5569.8231222970935</v>
      </c>
      <c r="D8" s="111">
        <v>6309.74666426002</v>
      </c>
      <c r="E8" s="111">
        <v>6959.42890094361</v>
      </c>
      <c r="F8" s="111">
        <v>7798.5902980499895</v>
      </c>
      <c r="G8" s="111">
        <v>8024.659805803332</v>
      </c>
      <c r="H8" s="112">
        <v>0.4647</v>
      </c>
      <c r="I8" s="100" t="s">
        <v>58</v>
      </c>
      <c r="J8" s="18"/>
      <c r="K8" s="105">
        <v>0.9169</v>
      </c>
      <c r="L8" s="105">
        <v>0.8891</v>
      </c>
      <c r="M8" s="105">
        <v>0.8743</v>
      </c>
    </row>
    <row r="9" ht="14.25" customHeight="1">
      <c r="A9" s="102" t="s">
        <v>76</v>
      </c>
      <c r="B9" s="111">
        <v>5173.1064612697055</v>
      </c>
      <c r="C9" s="111">
        <v>5503.072194323513</v>
      </c>
      <c r="D9" s="111">
        <v>5878.9194651751895</v>
      </c>
      <c r="E9" s="111">
        <v>6450.88781916286</v>
      </c>
      <c r="F9" s="111">
        <v>7281.1596974752665</v>
      </c>
      <c r="G9" s="111">
        <v>7491.554141652856</v>
      </c>
      <c r="H9" s="112">
        <v>0.7435</v>
      </c>
    </row>
    <row r="10" ht="14.25" customHeight="1">
      <c r="A10" s="102" t="s">
        <v>77</v>
      </c>
      <c r="B10" s="111">
        <v>4999.865723585153</v>
      </c>
      <c r="C10" s="111">
        <v>5323.6682649944705</v>
      </c>
      <c r="D10" s="111">
        <v>5694.413111391013</v>
      </c>
      <c r="E10" s="111">
        <v>6072.623610411383</v>
      </c>
      <c r="F10" s="111">
        <v>6792.24001521128</v>
      </c>
      <c r="G10" s="111">
        <v>6987.9851302295265</v>
      </c>
      <c r="H10" s="112">
        <v>0.7435</v>
      </c>
    </row>
    <row r="11" ht="14.25" customHeight="1">
      <c r="A11" s="102" t="s">
        <v>78</v>
      </c>
      <c r="B11" s="111">
        <v>4480.183792829824</v>
      </c>
      <c r="C11" s="111">
        <v>4792.358177454546</v>
      </c>
      <c r="D11" s="111">
        <v>4995.73007428994</v>
      </c>
      <c r="E11" s="111">
        <v>5557.70841829177</v>
      </c>
      <c r="F11" s="111">
        <v>6035.751880006656</v>
      </c>
      <c r="G11" s="111">
        <v>6208.791206199559</v>
      </c>
      <c r="H11" s="112">
        <v>0.7435</v>
      </c>
    </row>
    <row r="12" ht="14.25" customHeight="1">
      <c r="A12" s="102" t="s">
        <v>79</v>
      </c>
      <c r="B12" s="111">
        <v>4480.183792829824</v>
      </c>
      <c r="C12" s="111">
        <v>4792.358177454546</v>
      </c>
      <c r="D12" s="111">
        <v>4860.166712976713</v>
      </c>
      <c r="E12" s="111">
        <v>4995.73007428994</v>
      </c>
      <c r="F12" s="111">
        <v>5557.70841829177</v>
      </c>
      <c r="G12" s="111">
        <v>5714.661680018227</v>
      </c>
      <c r="H12" s="112">
        <v>0.7435</v>
      </c>
    </row>
    <row r="13" ht="14.25" customHeight="1">
      <c r="A13" s="102" t="s">
        <v>80</v>
      </c>
      <c r="B13" s="111">
        <v>4271.1102051659</v>
      </c>
      <c r="C13" s="111">
        <v>4579.2747579575325</v>
      </c>
      <c r="D13" s="111">
        <v>4750.555716777233</v>
      </c>
      <c r="E13" s="111">
        <v>4913.339141897367</v>
      </c>
      <c r="F13" s="111">
        <v>5093.2262290965</v>
      </c>
      <c r="G13" s="111">
        <v>5204.576498964783</v>
      </c>
      <c r="H13" s="112">
        <v>0.8814</v>
      </c>
    </row>
    <row r="14" ht="14.25" customHeight="1">
      <c r="A14" s="102" t="s">
        <v>64</v>
      </c>
      <c r="B14" s="111">
        <v>4034.767458771083</v>
      </c>
      <c r="C14" s="111">
        <v>4335.7104653515835</v>
      </c>
      <c r="D14" s="111">
        <v>4562.1167985386</v>
      </c>
      <c r="E14" s="111">
        <v>4733.43848036325</v>
      </c>
      <c r="F14" s="111">
        <v>4870.51211502495</v>
      </c>
      <c r="G14" s="111">
        <v>4990.414215932734</v>
      </c>
      <c r="H14" s="112">
        <v>0.8814</v>
      </c>
    </row>
    <row r="15" ht="14.25" customHeight="1">
      <c r="A15" s="102" t="s">
        <v>65</v>
      </c>
      <c r="B15" s="111">
        <v>3971.3888887339</v>
      </c>
      <c r="C15" s="111">
        <v>4269.264095608166</v>
      </c>
      <c r="D15" s="111">
        <v>4435.400381469182</v>
      </c>
      <c r="E15" s="111">
        <v>4604.970974080983</v>
      </c>
      <c r="F15" s="111">
        <v>4716.307669614283</v>
      </c>
      <c r="G15" s="111">
        <v>4836.22334485705</v>
      </c>
      <c r="H15" s="112">
        <v>0.8814</v>
      </c>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A1:G1"/>
    <mergeCell ref="J7:J8"/>
  </mergeCells>
  <printOptions/>
  <pageMargins bottom="0.787401575" footer="0.0" header="0.0" left="0.7" right="0.7" top="0.7874015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26" width="10.71"/>
  </cols>
  <sheetData>
    <row r="1" ht="45.0" customHeight="1">
      <c r="A1" s="97" t="s">
        <v>81</v>
      </c>
      <c r="B1" s="3"/>
      <c r="C1" s="3"/>
      <c r="D1" s="3"/>
      <c r="E1" s="3"/>
      <c r="F1" s="3"/>
      <c r="G1" s="4"/>
      <c r="H1" s="97" t="s">
        <v>46</v>
      </c>
      <c r="I1" s="98"/>
      <c r="J1" s="98"/>
      <c r="K1" s="98"/>
      <c r="L1" s="99"/>
    </row>
    <row r="2" ht="14.25" customHeight="1">
      <c r="A2" s="100" t="s">
        <v>47</v>
      </c>
      <c r="B2" s="101">
        <v>1.0</v>
      </c>
      <c r="C2" s="101">
        <v>2.0</v>
      </c>
      <c r="D2" s="101">
        <v>3.0</v>
      </c>
      <c r="E2" s="101">
        <v>4.0</v>
      </c>
      <c r="F2" s="101">
        <v>5.0</v>
      </c>
      <c r="G2" s="101">
        <v>6.0</v>
      </c>
      <c r="I2" s="97"/>
      <c r="J2" s="98"/>
      <c r="K2" s="98"/>
      <c r="L2" s="98"/>
      <c r="M2" s="98"/>
    </row>
    <row r="3" ht="14.25" customHeight="1">
      <c r="A3" s="102" t="s">
        <v>70</v>
      </c>
      <c r="B3" s="114">
        <v>8662.64091205751</v>
      </c>
      <c r="C3" s="114">
        <v>9585.089567804409</v>
      </c>
      <c r="D3" s="114">
        <v>10460.5651588204</v>
      </c>
      <c r="E3" s="114">
        <v>11034.73522735316</v>
      </c>
      <c r="F3" s="114">
        <v>11175.97909022664</v>
      </c>
      <c r="G3" s="115">
        <v>0.0</v>
      </c>
      <c r="H3" s="112">
        <v>0.3253</v>
      </c>
      <c r="I3" s="100"/>
      <c r="J3" s="100">
        <v>2018.0</v>
      </c>
      <c r="K3" s="100">
        <v>2019.0</v>
      </c>
      <c r="L3" s="100">
        <v>2020.0</v>
      </c>
      <c r="M3" s="97">
        <v>2022.0</v>
      </c>
    </row>
    <row r="4" ht="14.25" customHeight="1">
      <c r="A4" s="102" t="s">
        <v>71</v>
      </c>
      <c r="B4" s="114">
        <v>7148.243330819981</v>
      </c>
      <c r="C4" s="114">
        <v>7664.83016213492</v>
      </c>
      <c r="D4" s="114">
        <v>7937.811588909519</v>
      </c>
      <c r="E4" s="114">
        <v>8907.402137101319</v>
      </c>
      <c r="F4" s="114">
        <v>9641.60789174937</v>
      </c>
      <c r="G4" s="114">
        <v>9922.628115059339</v>
      </c>
      <c r="H4" s="112">
        <v>0.3253</v>
      </c>
      <c r="I4" s="100" t="s">
        <v>50</v>
      </c>
      <c r="J4" s="106">
        <v>0.35</v>
      </c>
      <c r="K4" s="105">
        <v>0.3398</v>
      </c>
      <c r="L4" s="105">
        <v>0.3295</v>
      </c>
      <c r="M4" s="116">
        <v>0.3253</v>
      </c>
    </row>
    <row r="5" ht="14.25" customHeight="1">
      <c r="A5" s="102" t="s">
        <v>72</v>
      </c>
      <c r="B5" s="114">
        <v>6497.905989783269</v>
      </c>
      <c r="C5" s="114">
        <v>6968.24701421218</v>
      </c>
      <c r="D5" s="114">
        <v>7354.20015514055</v>
      </c>
      <c r="E5" s="114">
        <v>7937.811588909519</v>
      </c>
      <c r="F5" s="114">
        <v>8832.04004292563</v>
      </c>
      <c r="G5" s="114">
        <v>9088.80102240996</v>
      </c>
      <c r="H5" s="112">
        <v>0.3253</v>
      </c>
      <c r="I5" s="100" t="s">
        <v>52</v>
      </c>
      <c r="J5" s="106">
        <v>0.5</v>
      </c>
      <c r="K5" s="105">
        <v>0.4854</v>
      </c>
      <c r="L5" s="105">
        <v>0.4707</v>
      </c>
      <c r="M5" s="116">
        <v>0.4647</v>
      </c>
    </row>
    <row r="6" ht="14.25" customHeight="1">
      <c r="A6" s="102" t="s">
        <v>73</v>
      </c>
      <c r="B6" s="115"/>
      <c r="C6" s="114">
        <v>6523.496808841771</v>
      </c>
      <c r="D6" s="114">
        <v>6856.697495050003</v>
      </c>
      <c r="E6" s="114">
        <v>8027.601743277146</v>
      </c>
      <c r="F6" s="114">
        <v>8931.945442537704</v>
      </c>
      <c r="G6" s="114">
        <v>9191.61082555004</v>
      </c>
      <c r="H6" s="112">
        <v>0.3253</v>
      </c>
      <c r="I6" s="100" t="s">
        <v>54</v>
      </c>
      <c r="J6" s="106">
        <v>0.8</v>
      </c>
      <c r="K6" s="105">
        <v>0.7766</v>
      </c>
      <c r="L6" s="105">
        <v>0.7531</v>
      </c>
      <c r="M6" s="116">
        <v>0.7435</v>
      </c>
    </row>
    <row r="7" ht="14.25" customHeight="1">
      <c r="A7" s="102" t="s">
        <v>74</v>
      </c>
      <c r="B7" s="114">
        <v>6080.538214291312</v>
      </c>
      <c r="C7" s="114">
        <v>6523.496808841771</v>
      </c>
      <c r="D7" s="114">
        <v>6856.697495050003</v>
      </c>
      <c r="E7" s="114">
        <v>7504.015674834993</v>
      </c>
      <c r="F7" s="114">
        <v>8398.850611903403</v>
      </c>
      <c r="G7" s="114">
        <v>8642.51920990188</v>
      </c>
      <c r="H7" s="112">
        <v>0.4647</v>
      </c>
      <c r="I7" s="100" t="s">
        <v>56</v>
      </c>
      <c r="J7" s="107">
        <v>0.95</v>
      </c>
      <c r="K7" s="105">
        <v>0.9219</v>
      </c>
      <c r="L7" s="105">
        <v>0.894</v>
      </c>
      <c r="M7" s="116">
        <v>0.8814</v>
      </c>
    </row>
    <row r="8" ht="14.25" customHeight="1">
      <c r="A8" s="102" t="s">
        <v>75</v>
      </c>
      <c r="B8" s="114">
        <v>5507.5696239672925</v>
      </c>
      <c r="C8" s="114">
        <v>5876.165495407343</v>
      </c>
      <c r="D8" s="114">
        <v>6656.777083325062</v>
      </c>
      <c r="E8" s="114">
        <v>7342.195980125824</v>
      </c>
      <c r="F8" s="114">
        <v>8227.50902135265</v>
      </c>
      <c r="G8" s="114">
        <v>8466.016095122517</v>
      </c>
      <c r="H8" s="112">
        <v>0.4647</v>
      </c>
      <c r="I8" s="100" t="s">
        <v>58</v>
      </c>
      <c r="J8" s="18"/>
      <c r="K8" s="105">
        <v>0.9169</v>
      </c>
      <c r="L8" s="105">
        <v>0.8891</v>
      </c>
      <c r="M8" s="116">
        <v>0.8743</v>
      </c>
    </row>
    <row r="9" ht="14.25" customHeight="1">
      <c r="A9" s="102" t="s">
        <v>76</v>
      </c>
      <c r="B9" s="114">
        <v>5457.633761807273</v>
      </c>
      <c r="C9" s="114">
        <v>5805.739956542357</v>
      </c>
      <c r="D9" s="114">
        <v>6202.2654738701</v>
      </c>
      <c r="E9" s="114">
        <v>6805.680875420723</v>
      </c>
      <c r="F9" s="114">
        <v>7681.619452606574</v>
      </c>
      <c r="G9" s="114">
        <v>7903.574916404874</v>
      </c>
      <c r="H9" s="112">
        <v>0.7435</v>
      </c>
    </row>
    <row r="10" ht="14.25" customHeight="1">
      <c r="A10" s="102" t="s">
        <v>77</v>
      </c>
      <c r="B10" s="114">
        <v>5274.859546851287</v>
      </c>
      <c r="C10" s="114">
        <v>5616.4668641224625</v>
      </c>
      <c r="D10" s="114">
        <v>6007.607980906763</v>
      </c>
      <c r="E10" s="114">
        <v>6406.61757329819</v>
      </c>
      <c r="F10" s="114">
        <v>7165.8180499237</v>
      </c>
      <c r="G10" s="114">
        <v>7372.291683730504</v>
      </c>
      <c r="H10" s="112">
        <v>0.7435</v>
      </c>
    </row>
    <row r="11" ht="14.25" customHeight="1">
      <c r="A11" s="102" t="s">
        <v>78</v>
      </c>
      <c r="B11" s="114">
        <v>4726.590611714433</v>
      </c>
      <c r="C11" s="114">
        <v>5055.938682860513</v>
      </c>
      <c r="D11" s="114">
        <v>5270.49563119887</v>
      </c>
      <c r="E11" s="114">
        <v>5863.383925452587</v>
      </c>
      <c r="F11" s="114">
        <v>6367.718300544186</v>
      </c>
      <c r="G11" s="114">
        <v>6550.277676575746</v>
      </c>
      <c r="H11" s="112">
        <v>0.7435</v>
      </c>
    </row>
    <row r="12" ht="14.25" customHeight="1">
      <c r="A12" s="102" t="s">
        <v>79</v>
      </c>
      <c r="B12" s="114">
        <v>4726.590611714433</v>
      </c>
      <c r="C12" s="114">
        <v>5055.938682860513</v>
      </c>
      <c r="D12" s="114">
        <v>5127.480044694594</v>
      </c>
      <c r="E12" s="114">
        <v>5270.49563119887</v>
      </c>
      <c r="F12" s="114">
        <v>5863.383925452587</v>
      </c>
      <c r="G12" s="114">
        <v>6028.971026454439</v>
      </c>
      <c r="H12" s="112">
        <v>0.7435</v>
      </c>
    </row>
    <row r="13" ht="14.25" customHeight="1">
      <c r="A13" s="102" t="s">
        <v>63</v>
      </c>
      <c r="B13" s="114">
        <v>4506.027646387466</v>
      </c>
      <c r="C13" s="114">
        <v>4831.1329692383</v>
      </c>
      <c r="D13" s="114">
        <v>5011.8345165364335</v>
      </c>
      <c r="E13" s="114">
        <v>5183.5770027455665</v>
      </c>
      <c r="F13" s="114">
        <v>5373.359780147549</v>
      </c>
      <c r="G13" s="114">
        <v>5490.832075093316</v>
      </c>
      <c r="H13" s="112">
        <v>0.8814</v>
      </c>
    </row>
    <row r="14" ht="14.25" customHeight="1">
      <c r="A14" s="102" t="s">
        <v>64</v>
      </c>
      <c r="B14" s="114">
        <v>4256.680687078617</v>
      </c>
      <c r="C14" s="114">
        <v>4574.1708080038</v>
      </c>
      <c r="D14" s="114">
        <v>4813.038380705517</v>
      </c>
      <c r="E14" s="114">
        <v>4993.780651008599</v>
      </c>
      <c r="F14" s="114">
        <v>5138.388041586049</v>
      </c>
      <c r="G14" s="114">
        <v>5264.887269295733</v>
      </c>
      <c r="H14" s="112">
        <v>0.8814</v>
      </c>
    </row>
    <row r="15" ht="14.25" customHeight="1">
      <c r="A15" s="102" t="s">
        <v>65</v>
      </c>
      <c r="B15" s="114">
        <v>4189.813512950717</v>
      </c>
      <c r="C15" s="114">
        <v>4504.072942149867</v>
      </c>
      <c r="D15" s="114">
        <v>4679.344755454666</v>
      </c>
      <c r="E15" s="114">
        <v>4858.240916200016</v>
      </c>
      <c r="F15" s="114">
        <v>4975.699636810799</v>
      </c>
      <c r="G15" s="114">
        <v>5102.212438855467</v>
      </c>
      <c r="H15" s="112">
        <v>0.8814</v>
      </c>
    </row>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mergeCells count="2">
    <mergeCell ref="A1:G1"/>
    <mergeCell ref="J7:J8"/>
  </mergeCells>
  <printOptions/>
  <pageMargins bottom="0.787401575" footer="0.0" header="0.0" left="0.7" right="0.7" top="0.7874015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56.71"/>
    <col customWidth="1" min="2" max="2" width="5.0"/>
    <col customWidth="1" min="3" max="3" width="56.71"/>
    <col customWidth="1" min="4" max="4" width="2.71"/>
    <col customWidth="1" min="5" max="5" width="19.43"/>
    <col customWidth="1" min="6" max="6" width="21.29"/>
    <col customWidth="1" min="7" max="7" width="81.43"/>
    <col customWidth="1" min="8" max="8" width="10.71"/>
    <col customWidth="1" min="9" max="9" width="13.0"/>
    <col customWidth="1" min="10" max="26" width="10.71"/>
  </cols>
  <sheetData>
    <row r="1" ht="14.25" customHeight="1">
      <c r="A1" s="117" t="s">
        <v>82</v>
      </c>
      <c r="C1" s="117" t="s">
        <v>83</v>
      </c>
      <c r="D1" s="117" t="s">
        <v>84</v>
      </c>
      <c r="E1" s="117" t="s">
        <v>85</v>
      </c>
      <c r="G1" s="117" t="s">
        <v>86</v>
      </c>
    </row>
    <row r="2" ht="14.25" customHeight="1">
      <c r="A2" s="118" t="s">
        <v>87</v>
      </c>
      <c r="B2" s="119">
        <v>1.0</v>
      </c>
      <c r="C2" s="120" t="s">
        <v>88</v>
      </c>
      <c r="D2" s="119">
        <v>4.2801001E7</v>
      </c>
      <c r="E2" s="119" t="s">
        <v>89</v>
      </c>
      <c r="G2" s="119" t="s">
        <v>90</v>
      </c>
    </row>
    <row r="3" ht="14.25" customHeight="1">
      <c r="A3" s="118" t="s">
        <v>91</v>
      </c>
      <c r="B3" s="119">
        <v>1.0</v>
      </c>
      <c r="C3" s="120" t="s">
        <v>92</v>
      </c>
      <c r="D3" s="119">
        <v>4.2801002E7</v>
      </c>
      <c r="E3" s="119" t="s">
        <v>93</v>
      </c>
      <c r="G3" s="119" t="s">
        <v>94</v>
      </c>
    </row>
    <row r="4" ht="14.25" customHeight="1">
      <c r="A4" s="118" t="s">
        <v>95</v>
      </c>
      <c r="B4" s="119">
        <v>2.0</v>
      </c>
      <c r="C4" s="120" t="s">
        <v>96</v>
      </c>
      <c r="D4" s="119">
        <v>4.2801003E7</v>
      </c>
      <c r="E4" s="119" t="s">
        <v>97</v>
      </c>
      <c r="G4" s="119" t="s">
        <v>98</v>
      </c>
    </row>
    <row r="5" ht="14.25" customHeight="1">
      <c r="A5" s="118" t="s">
        <v>99</v>
      </c>
      <c r="B5" s="119">
        <v>2.0</v>
      </c>
      <c r="C5" s="120">
        <v>42811.0</v>
      </c>
      <c r="D5" s="119">
        <v>4.2811001E7</v>
      </c>
      <c r="E5" s="119" t="s">
        <v>80</v>
      </c>
      <c r="G5" s="119" t="s">
        <v>100</v>
      </c>
    </row>
    <row r="6" ht="14.25" customHeight="1">
      <c r="C6" s="120" t="s">
        <v>101</v>
      </c>
      <c r="D6" s="119">
        <v>4.2811002E7</v>
      </c>
      <c r="E6" s="119" t="s">
        <v>79</v>
      </c>
      <c r="G6" s="119" t="s">
        <v>102</v>
      </c>
    </row>
    <row r="7" ht="14.25" customHeight="1">
      <c r="A7" s="117" t="s">
        <v>103</v>
      </c>
      <c r="C7" s="120" t="s">
        <v>104</v>
      </c>
      <c r="D7" s="119">
        <v>4.2896001E7</v>
      </c>
      <c r="E7" s="119" t="s">
        <v>78</v>
      </c>
    </row>
    <row r="8" ht="14.25" customHeight="1">
      <c r="A8" s="118" t="s">
        <v>105</v>
      </c>
      <c r="C8" s="120" t="s">
        <v>106</v>
      </c>
      <c r="D8" s="119">
        <v>4.2986002E7</v>
      </c>
      <c r="E8" s="119" t="s">
        <v>77</v>
      </c>
    </row>
    <row r="9" ht="14.25" customHeight="1">
      <c r="A9" s="118" t="s">
        <v>107</v>
      </c>
      <c r="C9" s="117" t="s">
        <v>108</v>
      </c>
      <c r="D9" s="119">
        <v>4.2896003E7</v>
      </c>
      <c r="E9" s="119" t="s">
        <v>76</v>
      </c>
      <c r="G9" s="117" t="s">
        <v>109</v>
      </c>
    </row>
    <row r="10" ht="14.25" customHeight="1">
      <c r="A10" s="118" t="s">
        <v>110</v>
      </c>
      <c r="C10" s="118" t="s">
        <v>111</v>
      </c>
      <c r="E10" s="119" t="s">
        <v>75</v>
      </c>
      <c r="G10" s="119" t="s">
        <v>112</v>
      </c>
    </row>
    <row r="11" ht="14.25" customHeight="1">
      <c r="A11" s="118" t="s">
        <v>113</v>
      </c>
      <c r="C11" s="118" t="s">
        <v>114</v>
      </c>
      <c r="E11" s="119" t="s">
        <v>74</v>
      </c>
      <c r="G11" s="119" t="s">
        <v>115</v>
      </c>
    </row>
    <row r="12" ht="14.25" customHeight="1">
      <c r="A12" s="118" t="s">
        <v>116</v>
      </c>
      <c r="C12" s="118" t="s">
        <v>117</v>
      </c>
      <c r="E12" s="119" t="s">
        <v>73</v>
      </c>
      <c r="G12" s="119" t="s">
        <v>118</v>
      </c>
    </row>
    <row r="13" ht="14.25" customHeight="1">
      <c r="A13" s="118" t="s">
        <v>119</v>
      </c>
      <c r="C13" s="118" t="s">
        <v>120</v>
      </c>
      <c r="E13" s="119" t="s">
        <v>72</v>
      </c>
      <c r="G13" s="119" t="s">
        <v>121</v>
      </c>
    </row>
    <row r="14" ht="14.25" customHeight="1">
      <c r="A14" s="118" t="s">
        <v>122</v>
      </c>
      <c r="C14" s="118" t="s">
        <v>123</v>
      </c>
      <c r="E14" s="119" t="s">
        <v>71</v>
      </c>
    </row>
    <row r="15" ht="14.25" customHeight="1">
      <c r="A15" s="118" t="s">
        <v>124</v>
      </c>
      <c r="C15" s="118" t="s">
        <v>125</v>
      </c>
      <c r="E15" s="119" t="s">
        <v>70</v>
      </c>
    </row>
    <row r="16" ht="14.25" customHeight="1">
      <c r="A16" s="118" t="s">
        <v>126</v>
      </c>
      <c r="C16" s="118" t="s">
        <v>127</v>
      </c>
      <c r="E16" s="119" t="s">
        <v>128</v>
      </c>
    </row>
    <row r="17" ht="14.25" customHeight="1">
      <c r="A17" s="118" t="s">
        <v>129</v>
      </c>
      <c r="C17" s="118" t="s">
        <v>130</v>
      </c>
      <c r="E17" s="119" t="s">
        <v>131</v>
      </c>
    </row>
    <row r="18" ht="14.25" customHeight="1">
      <c r="A18" s="118" t="s">
        <v>132</v>
      </c>
      <c r="C18" s="118" t="s">
        <v>133</v>
      </c>
      <c r="E18" s="119" t="s">
        <v>134</v>
      </c>
    </row>
    <row r="19" ht="14.25" customHeight="1">
      <c r="A19" s="118" t="s">
        <v>135</v>
      </c>
      <c r="C19" s="118" t="s">
        <v>136</v>
      </c>
      <c r="E19" s="119" t="s">
        <v>137</v>
      </c>
    </row>
    <row r="20" ht="14.25" customHeight="1">
      <c r="A20" s="119" t="s">
        <v>138</v>
      </c>
      <c r="C20" s="118" t="s">
        <v>139</v>
      </c>
    </row>
    <row r="21" ht="14.25" customHeight="1">
      <c r="A21" s="121" t="s">
        <v>140</v>
      </c>
      <c r="C21" s="118" t="s">
        <v>141</v>
      </c>
    </row>
    <row r="22" ht="14.25" customHeight="1">
      <c r="A22" s="121" t="s">
        <v>142</v>
      </c>
      <c r="C22" s="122" t="s">
        <v>143</v>
      </c>
    </row>
    <row r="23" ht="14.25" customHeight="1">
      <c r="E23" s="117" t="s">
        <v>144</v>
      </c>
    </row>
    <row r="24" ht="14.25" customHeight="1">
      <c r="A24" s="117" t="s">
        <v>145</v>
      </c>
      <c r="C24" s="117" t="s">
        <v>146</v>
      </c>
      <c r="E24" s="123">
        <v>1.0</v>
      </c>
    </row>
    <row r="25" ht="14.25" customHeight="1">
      <c r="A25" s="124" t="s">
        <v>147</v>
      </c>
      <c r="C25" s="118" t="s">
        <v>148</v>
      </c>
      <c r="E25" s="123">
        <v>2.0</v>
      </c>
    </row>
    <row r="26" ht="14.25" customHeight="1">
      <c r="A26" s="124" t="s">
        <v>149</v>
      </c>
      <c r="C26" s="118" t="s">
        <v>150</v>
      </c>
      <c r="E26" s="123">
        <v>3.0</v>
      </c>
    </row>
    <row r="27" ht="14.25" customHeight="1">
      <c r="A27" s="124" t="s">
        <v>151</v>
      </c>
      <c r="C27" s="118" t="s">
        <v>152</v>
      </c>
      <c r="E27" s="123">
        <v>4.0</v>
      </c>
    </row>
    <row r="28" ht="14.25" customHeight="1">
      <c r="A28" s="124" t="s">
        <v>153</v>
      </c>
      <c r="C28" s="118" t="s">
        <v>154</v>
      </c>
      <c r="E28" s="123">
        <v>5.0</v>
      </c>
    </row>
    <row r="29" ht="14.25" customHeight="1">
      <c r="A29" s="124" t="s">
        <v>155</v>
      </c>
      <c r="C29" s="118" t="s">
        <v>156</v>
      </c>
      <c r="E29" s="123">
        <v>6.0</v>
      </c>
    </row>
    <row r="30" ht="14.25" customHeight="1">
      <c r="A30" s="124" t="s">
        <v>157</v>
      </c>
      <c r="C30" s="118" t="s">
        <v>158</v>
      </c>
    </row>
    <row r="31" ht="14.25" customHeight="1">
      <c r="A31" s="124" t="s">
        <v>159</v>
      </c>
      <c r="C31" s="118" t="s">
        <v>105</v>
      </c>
      <c r="E31" s="117" t="s">
        <v>160</v>
      </c>
    </row>
    <row r="32" ht="14.25" customHeight="1">
      <c r="A32" s="124" t="s">
        <v>161</v>
      </c>
      <c r="C32" s="118" t="s">
        <v>162</v>
      </c>
      <c r="E32" s="123" t="s">
        <v>163</v>
      </c>
    </row>
    <row r="33" ht="14.25" customHeight="1">
      <c r="A33" s="124" t="s">
        <v>164</v>
      </c>
      <c r="C33" s="118" t="s">
        <v>107</v>
      </c>
      <c r="E33" s="123" t="s">
        <v>165</v>
      </c>
    </row>
    <row r="34" ht="14.25" customHeight="1">
      <c r="A34" s="124" t="s">
        <v>166</v>
      </c>
      <c r="C34" s="118" t="s">
        <v>162</v>
      </c>
    </row>
    <row r="35" ht="14.25" customHeight="1">
      <c r="A35" s="124" t="s">
        <v>167</v>
      </c>
      <c r="C35" s="118" t="s">
        <v>110</v>
      </c>
      <c r="E35" s="117" t="s">
        <v>168</v>
      </c>
    </row>
    <row r="36" ht="14.25" customHeight="1">
      <c r="A36" s="124" t="s">
        <v>169</v>
      </c>
      <c r="C36" s="118" t="s">
        <v>113</v>
      </c>
      <c r="E36" s="119" t="s">
        <v>170</v>
      </c>
    </row>
    <row r="37" ht="14.25" customHeight="1">
      <c r="A37" s="124" t="s">
        <v>171</v>
      </c>
      <c r="C37" s="118" t="s">
        <v>116</v>
      </c>
      <c r="E37" s="119" t="s">
        <v>172</v>
      </c>
    </row>
    <row r="38" ht="14.25" customHeight="1">
      <c r="A38" s="124" t="s">
        <v>173</v>
      </c>
      <c r="C38" s="118" t="s">
        <v>119</v>
      </c>
    </row>
    <row r="39" ht="14.25" customHeight="1">
      <c r="A39" s="124" t="s">
        <v>174</v>
      </c>
      <c r="C39" s="118" t="s">
        <v>162</v>
      </c>
      <c r="E39" s="117" t="s">
        <v>175</v>
      </c>
    </row>
    <row r="40" ht="14.25" customHeight="1">
      <c r="A40" s="124" t="s">
        <v>176</v>
      </c>
      <c r="C40" s="118" t="s">
        <v>122</v>
      </c>
      <c r="E40" s="119" t="s">
        <v>67</v>
      </c>
    </row>
    <row r="41" ht="14.25" customHeight="1">
      <c r="A41" s="124" t="s">
        <v>177</v>
      </c>
      <c r="C41" s="118" t="s">
        <v>178</v>
      </c>
      <c r="E41" s="119" t="s">
        <v>68</v>
      </c>
    </row>
    <row r="42" ht="14.25" customHeight="1">
      <c r="A42" s="124" t="s">
        <v>179</v>
      </c>
      <c r="C42" s="118" t="s">
        <v>180</v>
      </c>
    </row>
    <row r="43" ht="14.25" customHeight="1">
      <c r="A43" s="124" t="s">
        <v>181</v>
      </c>
      <c r="C43" s="118" t="s">
        <v>182</v>
      </c>
      <c r="E43" s="117" t="s">
        <v>183</v>
      </c>
      <c r="F43" s="117" t="s">
        <v>184</v>
      </c>
      <c r="G43" s="117" t="s">
        <v>185</v>
      </c>
    </row>
    <row r="44" ht="14.25" customHeight="1">
      <c r="A44" s="124" t="s">
        <v>186</v>
      </c>
      <c r="C44" s="118" t="s">
        <v>187</v>
      </c>
      <c r="E44" s="119" t="str">
        <f t="shared" ref="E44:E52" si="1">H44&amp;", "&amp;I44</f>
        <v>Boch, Auxane</v>
      </c>
      <c r="F44" s="119" t="s">
        <v>188</v>
      </c>
      <c r="G44" s="125" t="s">
        <v>189</v>
      </c>
      <c r="H44" s="126" t="s">
        <v>190</v>
      </c>
      <c r="I44" s="126" t="s">
        <v>191</v>
      </c>
    </row>
    <row r="45" ht="14.25" customHeight="1">
      <c r="A45" s="124" t="s">
        <v>192</v>
      </c>
      <c r="C45" s="118" t="s">
        <v>124</v>
      </c>
      <c r="E45" s="119" t="str">
        <f t="shared" si="1"/>
        <v>Bozkir, Efe</v>
      </c>
      <c r="F45" s="119" t="s">
        <v>193</v>
      </c>
      <c r="G45" s="125" t="s">
        <v>194</v>
      </c>
      <c r="H45" s="126" t="s">
        <v>195</v>
      </c>
      <c r="I45" s="126" t="s">
        <v>196</v>
      </c>
    </row>
    <row r="46" ht="14.25" customHeight="1">
      <c r="A46" s="124" t="s">
        <v>197</v>
      </c>
      <c r="C46" s="118" t="s">
        <v>126</v>
      </c>
      <c r="E46" s="119" t="str">
        <f t="shared" si="1"/>
        <v>Cantürk, Baris C.</v>
      </c>
      <c r="F46" s="119" t="s">
        <v>198</v>
      </c>
      <c r="G46" s="125" t="s">
        <v>199</v>
      </c>
      <c r="H46" s="126" t="s">
        <v>200</v>
      </c>
      <c r="I46" s="126" t="s">
        <v>201</v>
      </c>
    </row>
    <row r="47" ht="14.25" customHeight="1">
      <c r="A47" s="124" t="s">
        <v>202</v>
      </c>
      <c r="C47" s="118" t="s">
        <v>129</v>
      </c>
      <c r="E47" s="119" t="str">
        <f t="shared" si="1"/>
        <v>Dementieva, Daryna</v>
      </c>
      <c r="F47" s="119" t="s">
        <v>203</v>
      </c>
      <c r="G47" s="125" t="s">
        <v>204</v>
      </c>
      <c r="H47" s="126" t="s">
        <v>205</v>
      </c>
      <c r="I47" s="126" t="s">
        <v>206</v>
      </c>
    </row>
    <row r="48" ht="14.25" customHeight="1">
      <c r="A48" s="124" t="s">
        <v>207</v>
      </c>
      <c r="C48" s="118" t="s">
        <v>132</v>
      </c>
      <c r="E48" s="119" t="str">
        <f t="shared" si="1"/>
        <v>Hendawy, Mennatullah</v>
      </c>
      <c r="F48" s="119" t="s">
        <v>208</v>
      </c>
      <c r="G48" s="125" t="s">
        <v>209</v>
      </c>
      <c r="H48" s="126" t="s">
        <v>210</v>
      </c>
      <c r="I48" s="126" t="s">
        <v>211</v>
      </c>
    </row>
    <row r="49" ht="14.25" customHeight="1">
      <c r="A49" s="124" t="s">
        <v>212</v>
      </c>
      <c r="C49" s="118" t="s">
        <v>135</v>
      </c>
      <c r="E49" s="119" t="str">
        <f t="shared" si="1"/>
        <v>Poszler, Franziska M.</v>
      </c>
      <c r="F49" s="119" t="s">
        <v>213</v>
      </c>
      <c r="G49" s="125" t="s">
        <v>214</v>
      </c>
      <c r="H49" s="126" t="s">
        <v>215</v>
      </c>
      <c r="I49" s="126" t="s">
        <v>216</v>
      </c>
    </row>
    <row r="50" ht="14.25" customHeight="1">
      <c r="A50" s="124" t="s">
        <v>217</v>
      </c>
      <c r="C50" s="118" t="s">
        <v>162</v>
      </c>
      <c r="E50" s="119" t="str">
        <f t="shared" si="1"/>
        <v>Toetzke, Malte</v>
      </c>
      <c r="F50" s="119" t="s">
        <v>218</v>
      </c>
      <c r="G50" s="125" t="s">
        <v>219</v>
      </c>
      <c r="H50" s="126" t="s">
        <v>220</v>
      </c>
      <c r="I50" s="126" t="s">
        <v>221</v>
      </c>
    </row>
    <row r="51" ht="14.25" customHeight="1">
      <c r="A51" s="124" t="s">
        <v>222</v>
      </c>
      <c r="C51" s="118" t="s">
        <v>223</v>
      </c>
      <c r="E51" s="119" t="str">
        <f t="shared" si="1"/>
        <v>Ullstein, Chiara</v>
      </c>
      <c r="F51" s="119" t="s">
        <v>224</v>
      </c>
      <c r="G51" s="125" t="s">
        <v>225</v>
      </c>
      <c r="H51" s="126" t="s">
        <v>226</v>
      </c>
      <c r="I51" s="126" t="s">
        <v>227</v>
      </c>
    </row>
    <row r="52" ht="14.25" customHeight="1">
      <c r="A52" s="124" t="s">
        <v>228</v>
      </c>
      <c r="C52" s="118" t="s">
        <v>229</v>
      </c>
      <c r="E52" s="119" t="str">
        <f t="shared" si="1"/>
        <v>Wais, Niklas</v>
      </c>
      <c r="F52" s="119" t="s">
        <v>230</v>
      </c>
      <c r="G52" s="125" t="s">
        <v>231</v>
      </c>
      <c r="H52" s="126" t="s">
        <v>232</v>
      </c>
      <c r="I52" s="126" t="s">
        <v>233</v>
      </c>
    </row>
    <row r="53" ht="14.25" customHeight="1">
      <c r="A53" s="124" t="s">
        <v>234</v>
      </c>
      <c r="C53" s="118" t="s">
        <v>235</v>
      </c>
    </row>
    <row r="54" ht="14.25" customHeight="1">
      <c r="A54" s="124" t="s">
        <v>236</v>
      </c>
      <c r="C54" s="118" t="s">
        <v>237</v>
      </c>
    </row>
    <row r="55" ht="14.25" customHeight="1">
      <c r="A55" s="127" t="s">
        <v>238</v>
      </c>
      <c r="C55" s="118" t="s">
        <v>138</v>
      </c>
    </row>
    <row r="56" ht="14.25" customHeight="1">
      <c r="A56" s="127"/>
      <c r="C56" s="122"/>
    </row>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row r="101" ht="14.25" customHeight="1"/>
    <row r="102" ht="14.25" customHeight="1"/>
    <row r="103" ht="14.25" customHeight="1"/>
    <row r="104" ht="14.25" customHeight="1"/>
    <row r="105" ht="14.25" customHeight="1"/>
    <row r="106" ht="14.25" customHeight="1"/>
    <row r="107" ht="14.25" customHeight="1"/>
    <row r="108" ht="14.25" customHeight="1"/>
    <row r="109" ht="14.25" customHeight="1"/>
    <row r="110" ht="14.25" customHeight="1"/>
    <row r="111" ht="14.25" customHeight="1"/>
    <row r="112" ht="14.25" customHeight="1"/>
    <row r="113" ht="14.25" customHeight="1"/>
    <row r="114" ht="14.25" customHeight="1"/>
    <row r="115" ht="14.25" customHeight="1"/>
    <row r="116" ht="14.25" customHeight="1"/>
    <row r="117" ht="14.25" customHeight="1"/>
    <row r="118" ht="14.25" customHeight="1"/>
    <row r="119" ht="14.25" customHeight="1"/>
    <row r="120" ht="14.25" customHeight="1"/>
    <row r="121" ht="14.25" customHeight="1"/>
    <row r="122" ht="14.25" customHeight="1"/>
    <row r="123" ht="14.25" customHeight="1"/>
    <row r="124" ht="14.25" customHeight="1"/>
    <row r="125" ht="14.25" customHeight="1"/>
    <row r="126" ht="14.25" customHeight="1"/>
    <row r="127" ht="14.25" customHeight="1"/>
    <row r="128" ht="14.25" customHeight="1"/>
    <row r="129" ht="14.25" customHeight="1"/>
    <row r="130" ht="14.25" customHeight="1"/>
    <row r="131" ht="14.25" customHeight="1"/>
    <row r="132" ht="14.25" customHeight="1"/>
    <row r="133" ht="14.25" customHeight="1"/>
    <row r="134" ht="14.25" customHeight="1"/>
    <row r="135" ht="14.25" customHeight="1"/>
    <row r="136" ht="14.25" customHeight="1"/>
    <row r="137" ht="14.25" customHeight="1"/>
    <row r="138" ht="14.25" customHeight="1"/>
    <row r="139" ht="14.25" customHeight="1"/>
    <row r="140" ht="14.25" customHeight="1"/>
    <row r="141" ht="14.25" customHeight="1"/>
    <row r="142" ht="14.25" customHeight="1"/>
    <row r="143" ht="14.25" customHeight="1"/>
    <row r="144" ht="14.25" customHeight="1"/>
    <row r="145" ht="14.25" customHeight="1"/>
    <row r="146" ht="14.25" customHeight="1"/>
    <row r="147" ht="14.25" customHeight="1"/>
    <row r="148" ht="14.25" customHeight="1"/>
    <row r="149" ht="14.25" customHeight="1"/>
    <row r="150" ht="14.25" customHeight="1"/>
    <row r="151" ht="14.25" customHeight="1"/>
    <row r="152" ht="14.25" customHeight="1"/>
    <row r="153" ht="14.25" customHeight="1"/>
    <row r="154" ht="14.25" customHeight="1"/>
    <row r="155" ht="14.25" customHeight="1"/>
    <row r="156" ht="14.25" customHeight="1"/>
    <row r="157" ht="14.25" customHeight="1"/>
    <row r="158" ht="14.25" customHeight="1"/>
    <row r="159" ht="14.25" customHeight="1"/>
    <row r="160" ht="14.25" customHeight="1"/>
    <row r="161" ht="14.25" customHeight="1"/>
    <row r="162" ht="14.25" customHeight="1"/>
    <row r="163" ht="14.25" customHeight="1"/>
    <row r="164" ht="14.25" customHeight="1"/>
    <row r="165" ht="14.25" customHeight="1"/>
    <row r="166" ht="14.25" customHeight="1"/>
    <row r="167" ht="14.25" customHeight="1"/>
    <row r="168" ht="14.25" customHeight="1"/>
    <row r="169" ht="14.25" customHeight="1"/>
    <row r="170" ht="14.25" customHeight="1"/>
    <row r="171" ht="14.25" customHeight="1"/>
    <row r="172" ht="14.25" customHeight="1"/>
    <row r="173" ht="14.25" customHeight="1"/>
    <row r="174" ht="14.25" customHeight="1"/>
    <row r="175" ht="14.25" customHeight="1"/>
    <row r="176" ht="14.25" customHeight="1"/>
    <row r="177" ht="14.25" customHeight="1"/>
    <row r="178" ht="14.25" customHeight="1"/>
    <row r="179" ht="14.25" customHeight="1"/>
    <row r="180" ht="14.25" customHeight="1"/>
    <row r="181" ht="14.25" customHeight="1"/>
    <row r="182" ht="14.25" customHeight="1"/>
    <row r="183" ht="14.25" customHeight="1"/>
    <row r="184" ht="14.25" customHeight="1"/>
    <row r="185" ht="14.25" customHeight="1"/>
    <row r="186" ht="14.25" customHeight="1"/>
    <row r="187" ht="14.25" customHeight="1"/>
    <row r="188" ht="14.25" customHeight="1"/>
    <row r="189" ht="14.25" customHeight="1"/>
    <row r="190" ht="14.25" customHeight="1"/>
    <row r="191" ht="14.25" customHeight="1"/>
    <row r="192" ht="14.25" customHeight="1"/>
    <row r="193" ht="14.25" customHeight="1"/>
    <row r="194" ht="14.25" customHeight="1"/>
    <row r="195" ht="14.25" customHeight="1"/>
    <row r="196" ht="14.25" customHeight="1"/>
    <row r="197" ht="14.25" customHeight="1"/>
    <row r="198" ht="14.25" customHeight="1"/>
    <row r="199" ht="14.25" customHeight="1"/>
    <row r="200" ht="14.25" customHeight="1"/>
    <row r="201" ht="14.25" customHeight="1"/>
    <row r="202" ht="14.25" customHeight="1"/>
    <row r="203" ht="14.25" customHeight="1"/>
    <row r="204" ht="14.25" customHeight="1"/>
    <row r="205" ht="14.25" customHeight="1"/>
    <row r="206" ht="14.25" customHeight="1"/>
    <row r="207" ht="14.25" customHeight="1"/>
    <row r="208" ht="14.25" customHeight="1"/>
    <row r="209" ht="14.25" customHeight="1"/>
    <row r="210" ht="14.25" customHeight="1"/>
    <row r="211" ht="14.25" customHeight="1"/>
    <row r="212" ht="14.25" customHeight="1"/>
    <row r="213" ht="14.25" customHeight="1"/>
    <row r="214" ht="14.25" customHeight="1"/>
    <row r="215" ht="14.25" customHeight="1"/>
    <row r="216" ht="14.25" customHeight="1"/>
    <row r="217" ht="14.25" customHeight="1"/>
    <row r="218" ht="14.25" customHeight="1"/>
    <row r="219" ht="14.25" customHeight="1"/>
    <row r="220" ht="14.25" customHeight="1"/>
    <row r="221" ht="14.25" customHeight="1"/>
    <row r="222" ht="14.25" customHeight="1"/>
    <row r="223" ht="14.25" customHeight="1"/>
    <row r="224" ht="14.25" customHeight="1"/>
    <row r="225" ht="14.25" customHeight="1"/>
    <row r="226" ht="14.25" customHeight="1"/>
    <row r="227" ht="14.25" customHeight="1"/>
    <row r="228" ht="14.25" customHeight="1"/>
    <row r="229" ht="14.25" customHeight="1"/>
    <row r="230" ht="14.25" customHeight="1"/>
    <row r="231" ht="14.25" customHeight="1"/>
    <row r="232" ht="14.25" customHeight="1"/>
    <row r="233" ht="14.25" customHeight="1"/>
    <row r="234" ht="14.25" customHeight="1"/>
    <row r="235" ht="14.25" customHeight="1"/>
    <row r="236" ht="14.25" customHeight="1"/>
    <row r="237" ht="14.25" customHeight="1"/>
    <row r="238" ht="14.25" customHeight="1"/>
    <row r="239" ht="14.25" customHeight="1"/>
    <row r="240" ht="14.25" customHeight="1"/>
    <row r="241" ht="14.25" customHeight="1"/>
    <row r="242" ht="14.25" customHeight="1"/>
    <row r="243" ht="14.25" customHeight="1"/>
    <row r="244" ht="14.25" customHeight="1"/>
    <row r="245" ht="14.25" customHeight="1"/>
    <row r="246" ht="14.25" customHeight="1"/>
    <row r="247" ht="14.25" customHeight="1"/>
    <row r="248" ht="14.25" customHeight="1"/>
    <row r="249" ht="14.25" customHeight="1"/>
    <row r="250" ht="14.25" customHeight="1"/>
    <row r="251" ht="14.25" customHeight="1"/>
    <row r="252" ht="14.25" customHeight="1"/>
    <row r="253" ht="14.25" customHeight="1"/>
    <row r="254" ht="14.25" customHeight="1"/>
    <row r="255" ht="14.25" customHeight="1"/>
    <row r="256" ht="14.25" customHeight="1"/>
    <row r="257" ht="14.25" customHeight="1"/>
    <row r="258" ht="14.25" customHeight="1"/>
    <row r="259" ht="14.25" customHeight="1"/>
    <row r="260" ht="14.25" customHeight="1"/>
    <row r="261" ht="14.25" customHeight="1"/>
    <row r="262" ht="14.25" customHeight="1"/>
    <row r="263" ht="14.25" customHeight="1"/>
    <row r="264" ht="14.25" customHeight="1"/>
    <row r="265" ht="14.25" customHeight="1"/>
    <row r="266" ht="14.25" customHeight="1"/>
    <row r="267" ht="14.25" customHeight="1"/>
    <row r="268" ht="14.25" customHeight="1"/>
    <row r="269" ht="14.25" customHeight="1"/>
    <row r="270" ht="14.25" customHeight="1"/>
    <row r="271" ht="14.25" customHeight="1"/>
    <row r="272" ht="14.25" customHeight="1"/>
    <row r="273" ht="14.25" customHeight="1"/>
    <row r="274" ht="14.25" customHeight="1"/>
    <row r="275" ht="14.25" customHeight="1"/>
    <row r="276" ht="14.25" customHeight="1"/>
    <row r="277" ht="14.25" customHeight="1"/>
    <row r="278" ht="14.25" customHeight="1"/>
    <row r="279" ht="14.25" customHeight="1"/>
    <row r="280" ht="14.25" customHeight="1"/>
    <row r="281" ht="14.25" customHeight="1"/>
    <row r="282" ht="14.25" customHeight="1"/>
    <row r="283" ht="14.25" customHeight="1"/>
    <row r="284" ht="14.25" customHeight="1"/>
    <row r="285" ht="14.25" customHeight="1"/>
    <row r="286" ht="14.25" customHeight="1"/>
    <row r="287" ht="14.25" customHeight="1"/>
    <row r="288" ht="14.25" customHeight="1"/>
    <row r="289" ht="14.25" customHeight="1"/>
    <row r="290" ht="14.25" customHeight="1"/>
    <row r="291" ht="14.25" customHeight="1"/>
    <row r="292" ht="14.25" customHeight="1"/>
    <row r="293" ht="14.25" customHeight="1"/>
    <row r="294" ht="14.25" customHeight="1"/>
    <row r="295" ht="14.25" customHeight="1"/>
    <row r="296" ht="14.25" customHeight="1"/>
    <row r="297" ht="14.25" customHeight="1"/>
    <row r="298" ht="14.25" customHeight="1"/>
    <row r="299" ht="14.25" customHeight="1"/>
    <row r="300" ht="14.25" customHeight="1"/>
    <row r="301" ht="14.25" customHeight="1"/>
    <row r="302" ht="14.25" customHeight="1"/>
    <row r="303" ht="14.25" customHeight="1"/>
    <row r="304" ht="14.25" customHeight="1"/>
    <row r="305" ht="14.25" customHeight="1"/>
    <row r="306" ht="14.25" customHeight="1"/>
    <row r="307" ht="14.25" customHeight="1"/>
    <row r="308" ht="14.25" customHeight="1"/>
    <row r="309" ht="14.25" customHeight="1"/>
    <row r="310" ht="14.25" customHeight="1"/>
    <row r="311" ht="14.25" customHeight="1"/>
    <row r="312" ht="14.25" customHeight="1"/>
    <row r="313" ht="14.25" customHeight="1"/>
    <row r="314" ht="14.25" customHeight="1"/>
    <row r="315" ht="14.25" customHeight="1"/>
    <row r="316" ht="14.25" customHeight="1"/>
    <row r="317" ht="14.25" customHeight="1"/>
    <row r="318" ht="14.25" customHeight="1"/>
    <row r="319" ht="14.25" customHeight="1"/>
    <row r="320" ht="14.25" customHeight="1"/>
    <row r="321" ht="14.25" customHeight="1"/>
    <row r="322" ht="14.25" customHeight="1"/>
    <row r="323" ht="14.25" customHeight="1"/>
    <row r="324" ht="14.25" customHeight="1"/>
    <row r="325" ht="14.25" customHeight="1"/>
    <row r="326" ht="14.25" customHeight="1"/>
    <row r="327" ht="14.25" customHeight="1"/>
    <row r="328" ht="14.25" customHeight="1"/>
    <row r="329" ht="14.25" customHeight="1"/>
    <row r="330" ht="14.25" customHeight="1"/>
    <row r="331" ht="14.25" customHeight="1"/>
    <row r="332" ht="14.25" customHeight="1"/>
    <row r="333" ht="14.25" customHeight="1"/>
    <row r="334" ht="14.25" customHeight="1"/>
    <row r="335" ht="14.25" customHeight="1"/>
    <row r="336" ht="14.25" customHeight="1"/>
    <row r="337" ht="14.25" customHeight="1"/>
    <row r="338" ht="14.25" customHeight="1"/>
    <row r="339" ht="14.25" customHeight="1"/>
    <row r="340" ht="14.25" customHeight="1"/>
    <row r="341" ht="14.25" customHeight="1"/>
    <row r="342" ht="14.25" customHeight="1"/>
    <row r="343" ht="14.25" customHeight="1"/>
    <row r="344" ht="14.25" customHeight="1"/>
    <row r="345" ht="14.25" customHeight="1"/>
    <row r="346" ht="14.25" customHeight="1"/>
    <row r="347" ht="14.25" customHeight="1"/>
    <row r="348" ht="14.25" customHeight="1"/>
    <row r="349" ht="14.25" customHeight="1"/>
    <row r="350" ht="14.25" customHeight="1"/>
    <row r="351" ht="14.25" customHeight="1"/>
    <row r="352" ht="14.25" customHeight="1"/>
    <row r="353" ht="14.25" customHeight="1"/>
    <row r="354" ht="14.25" customHeight="1"/>
    <row r="355" ht="14.25" customHeight="1"/>
    <row r="356" ht="14.25" customHeight="1"/>
    <row r="357" ht="14.25" customHeight="1"/>
    <row r="358" ht="14.25" customHeight="1"/>
    <row r="359" ht="14.25" customHeight="1"/>
    <row r="360" ht="14.25" customHeight="1"/>
    <row r="361" ht="14.25" customHeight="1"/>
    <row r="362" ht="14.25" customHeight="1"/>
    <row r="363" ht="14.25" customHeight="1"/>
    <row r="364" ht="14.25" customHeight="1"/>
    <row r="365" ht="14.25" customHeight="1"/>
    <row r="366" ht="14.25" customHeight="1"/>
    <row r="367" ht="14.25" customHeight="1"/>
    <row r="368" ht="14.25" customHeight="1"/>
    <row r="369" ht="14.25" customHeight="1"/>
    <row r="370" ht="14.25" customHeight="1"/>
    <row r="371" ht="14.25" customHeight="1"/>
    <row r="372" ht="14.25" customHeight="1"/>
    <row r="373" ht="14.25" customHeight="1"/>
    <row r="374" ht="14.25" customHeight="1"/>
    <row r="375" ht="14.25" customHeight="1"/>
    <row r="376" ht="14.25" customHeight="1"/>
    <row r="377" ht="14.25" customHeight="1"/>
    <row r="378" ht="14.25" customHeight="1"/>
    <row r="379" ht="14.25" customHeight="1"/>
    <row r="380" ht="14.25" customHeight="1"/>
    <row r="381" ht="14.25" customHeight="1"/>
    <row r="382" ht="14.25" customHeight="1"/>
    <row r="383" ht="14.25" customHeight="1"/>
    <row r="384" ht="14.25" customHeight="1"/>
    <row r="385" ht="14.25" customHeight="1"/>
    <row r="386" ht="14.25" customHeight="1"/>
    <row r="387" ht="14.25" customHeight="1"/>
    <row r="388" ht="14.25" customHeight="1"/>
    <row r="389" ht="14.25" customHeight="1"/>
    <row r="390" ht="14.25" customHeight="1"/>
    <row r="391" ht="14.25" customHeight="1"/>
    <row r="392" ht="14.25" customHeight="1"/>
    <row r="393" ht="14.25" customHeight="1"/>
    <row r="394" ht="14.25" customHeight="1"/>
    <row r="395" ht="14.25" customHeight="1"/>
    <row r="396" ht="14.25" customHeight="1"/>
    <row r="397" ht="14.25" customHeight="1"/>
    <row r="398" ht="14.25" customHeight="1"/>
    <row r="399" ht="14.25" customHeight="1"/>
    <row r="400" ht="14.25" customHeight="1"/>
    <row r="401" ht="14.25" customHeight="1"/>
    <row r="402" ht="14.25" customHeight="1"/>
    <row r="403" ht="14.25" customHeight="1"/>
    <row r="404" ht="14.25" customHeight="1"/>
    <row r="405" ht="14.25" customHeight="1"/>
    <row r="406" ht="14.25" customHeight="1"/>
    <row r="407" ht="14.25" customHeight="1"/>
    <row r="408" ht="14.25" customHeight="1"/>
    <row r="409" ht="14.25" customHeight="1"/>
    <row r="410" ht="14.25" customHeight="1"/>
    <row r="411" ht="14.25" customHeight="1"/>
    <row r="412" ht="14.25" customHeight="1"/>
    <row r="413" ht="14.25" customHeight="1"/>
    <row r="414" ht="14.25" customHeight="1"/>
    <row r="415" ht="14.25" customHeight="1"/>
    <row r="416" ht="14.25" customHeight="1"/>
    <row r="417" ht="14.25" customHeight="1"/>
    <row r="418" ht="14.25" customHeight="1"/>
    <row r="419" ht="14.25" customHeight="1"/>
    <row r="420" ht="14.25" customHeight="1"/>
    <row r="421" ht="14.25" customHeight="1"/>
    <row r="422" ht="14.25" customHeight="1"/>
    <row r="423" ht="14.25" customHeight="1"/>
    <row r="424" ht="14.25" customHeight="1"/>
    <row r="425" ht="14.25" customHeight="1"/>
    <row r="426" ht="14.25" customHeight="1"/>
    <row r="427" ht="14.25" customHeight="1"/>
    <row r="428" ht="14.25" customHeight="1"/>
    <row r="429" ht="14.25" customHeight="1"/>
    <row r="430" ht="14.25" customHeight="1"/>
    <row r="431" ht="14.25" customHeight="1"/>
    <row r="432" ht="14.25" customHeight="1"/>
    <row r="433" ht="14.25" customHeight="1"/>
    <row r="434" ht="14.25" customHeight="1"/>
    <row r="435" ht="14.25" customHeight="1"/>
    <row r="436" ht="14.25" customHeight="1"/>
    <row r="437" ht="14.25" customHeight="1"/>
    <row r="438" ht="14.25" customHeight="1"/>
    <row r="439" ht="14.25" customHeight="1"/>
    <row r="440" ht="14.25" customHeight="1"/>
    <row r="441" ht="14.25" customHeight="1"/>
    <row r="442" ht="14.25" customHeight="1"/>
    <row r="443" ht="14.25" customHeight="1"/>
    <row r="444" ht="14.25" customHeight="1"/>
    <row r="445" ht="14.25" customHeight="1"/>
    <row r="446" ht="14.25" customHeight="1"/>
    <row r="447" ht="14.25" customHeight="1"/>
    <row r="448" ht="14.25" customHeight="1"/>
    <row r="449" ht="14.25" customHeight="1"/>
    <row r="450" ht="14.25" customHeight="1"/>
    <row r="451" ht="14.25" customHeight="1"/>
    <row r="452" ht="14.25" customHeight="1"/>
    <row r="453" ht="14.25" customHeight="1"/>
    <row r="454" ht="14.25" customHeight="1"/>
    <row r="455" ht="14.25" customHeight="1"/>
    <row r="456" ht="14.25" customHeight="1"/>
    <row r="457" ht="14.25" customHeight="1"/>
    <row r="458" ht="14.25" customHeight="1"/>
    <row r="459" ht="14.25" customHeight="1"/>
    <row r="460" ht="14.25" customHeight="1"/>
    <row r="461" ht="14.25" customHeight="1"/>
    <row r="462" ht="14.25" customHeight="1"/>
    <row r="463" ht="14.25" customHeight="1"/>
    <row r="464" ht="14.25" customHeight="1"/>
    <row r="465" ht="14.25" customHeight="1"/>
    <row r="466" ht="14.25" customHeight="1"/>
    <row r="467" ht="14.25" customHeight="1"/>
    <row r="468" ht="14.25" customHeight="1"/>
    <row r="469" ht="14.25" customHeight="1"/>
    <row r="470" ht="14.25" customHeight="1"/>
    <row r="471" ht="14.25" customHeight="1"/>
    <row r="472" ht="14.25" customHeight="1"/>
    <row r="473" ht="14.25" customHeight="1"/>
    <row r="474" ht="14.25" customHeight="1"/>
    <row r="475" ht="14.25" customHeight="1"/>
    <row r="476" ht="14.25" customHeight="1"/>
    <row r="477" ht="14.25" customHeight="1"/>
    <row r="478" ht="14.25" customHeight="1"/>
    <row r="479" ht="14.25" customHeight="1"/>
    <row r="480" ht="14.25" customHeight="1"/>
    <row r="481" ht="14.25" customHeight="1"/>
    <row r="482" ht="14.25" customHeight="1"/>
    <row r="483" ht="14.25" customHeight="1"/>
    <row r="484" ht="14.25" customHeight="1"/>
    <row r="485" ht="14.25" customHeight="1"/>
    <row r="486" ht="14.25" customHeight="1"/>
    <row r="487" ht="14.25" customHeight="1"/>
    <row r="488" ht="14.25" customHeight="1"/>
    <row r="489" ht="14.25" customHeight="1"/>
    <row r="490" ht="14.25" customHeight="1"/>
    <row r="491" ht="14.25" customHeight="1"/>
    <row r="492" ht="14.25" customHeight="1"/>
    <row r="493" ht="14.25" customHeight="1"/>
    <row r="494" ht="14.25" customHeight="1"/>
    <row r="495" ht="14.25" customHeight="1"/>
    <row r="496" ht="14.25" customHeight="1"/>
    <row r="497" ht="14.25" customHeight="1"/>
    <row r="498" ht="14.25" customHeight="1"/>
    <row r="499" ht="14.25" customHeight="1"/>
    <row r="500" ht="14.25" customHeight="1"/>
    <row r="501" ht="14.25" customHeight="1"/>
    <row r="502" ht="14.25" customHeight="1"/>
    <row r="503" ht="14.25" customHeight="1"/>
    <row r="504" ht="14.25" customHeight="1"/>
    <row r="505" ht="14.25" customHeight="1"/>
    <row r="506" ht="14.25" customHeight="1"/>
    <row r="507" ht="14.25" customHeight="1"/>
    <row r="508" ht="14.25" customHeight="1"/>
    <row r="509" ht="14.25" customHeight="1"/>
    <row r="510" ht="14.25" customHeight="1"/>
    <row r="511" ht="14.25" customHeight="1"/>
    <row r="512" ht="14.25" customHeight="1"/>
    <row r="513" ht="14.25" customHeight="1"/>
    <row r="514" ht="14.25" customHeight="1"/>
    <row r="515" ht="14.25" customHeight="1"/>
    <row r="516" ht="14.25" customHeight="1"/>
    <row r="517" ht="14.25" customHeight="1"/>
    <row r="518" ht="14.25" customHeight="1"/>
    <row r="519" ht="14.25" customHeight="1"/>
    <row r="520" ht="14.25" customHeight="1"/>
    <row r="521" ht="14.25" customHeight="1"/>
    <row r="522" ht="14.25" customHeight="1"/>
    <row r="523" ht="14.25" customHeight="1"/>
    <row r="524" ht="14.25" customHeight="1"/>
    <row r="525" ht="14.25" customHeight="1"/>
    <row r="526" ht="14.25" customHeight="1"/>
    <row r="527" ht="14.25" customHeight="1"/>
    <row r="528" ht="14.25" customHeight="1"/>
    <row r="529" ht="14.25" customHeight="1"/>
    <row r="530" ht="14.25" customHeight="1"/>
    <row r="531" ht="14.25" customHeight="1"/>
    <row r="532" ht="14.25" customHeight="1"/>
    <row r="533" ht="14.25" customHeight="1"/>
    <row r="534" ht="14.25" customHeight="1"/>
    <row r="535" ht="14.25" customHeight="1"/>
    <row r="536" ht="14.25" customHeight="1"/>
    <row r="537" ht="14.25" customHeight="1"/>
    <row r="538" ht="14.25" customHeight="1"/>
    <row r="539" ht="14.25" customHeight="1"/>
    <row r="540" ht="14.25" customHeight="1"/>
    <row r="541" ht="14.25" customHeight="1"/>
    <row r="542" ht="14.25" customHeight="1"/>
    <row r="543" ht="14.25" customHeight="1"/>
    <row r="544" ht="14.25" customHeight="1"/>
    <row r="545" ht="14.25" customHeight="1"/>
    <row r="546" ht="14.25" customHeight="1"/>
    <row r="547" ht="14.25" customHeight="1"/>
    <row r="548" ht="14.25" customHeight="1"/>
    <row r="549" ht="14.25" customHeight="1"/>
    <row r="550" ht="14.25" customHeight="1"/>
    <row r="551" ht="14.25" customHeight="1"/>
    <row r="552" ht="14.25" customHeight="1"/>
    <row r="553" ht="14.25" customHeight="1"/>
    <row r="554" ht="14.25" customHeight="1"/>
    <row r="555" ht="14.25" customHeight="1"/>
    <row r="556" ht="14.25" customHeight="1"/>
    <row r="557" ht="14.25" customHeight="1"/>
    <row r="558" ht="14.25" customHeight="1"/>
    <row r="559" ht="14.25" customHeight="1"/>
    <row r="560" ht="14.25" customHeight="1"/>
    <row r="561" ht="14.25" customHeight="1"/>
    <row r="562" ht="14.25" customHeight="1"/>
    <row r="563" ht="14.25" customHeight="1"/>
    <row r="564" ht="14.25" customHeight="1"/>
    <row r="565" ht="14.25" customHeight="1"/>
    <row r="566" ht="14.25" customHeight="1"/>
    <row r="567" ht="14.25" customHeight="1"/>
    <row r="568" ht="14.25" customHeight="1"/>
    <row r="569" ht="14.25" customHeight="1"/>
    <row r="570" ht="14.25" customHeight="1"/>
    <row r="571" ht="14.25" customHeight="1"/>
    <row r="572" ht="14.25" customHeight="1"/>
    <row r="573" ht="14.25" customHeight="1"/>
    <row r="574" ht="14.25" customHeight="1"/>
    <row r="575" ht="14.25" customHeight="1"/>
    <row r="576" ht="14.25" customHeight="1"/>
    <row r="577" ht="14.25" customHeight="1"/>
    <row r="578" ht="14.25" customHeight="1"/>
    <row r="579" ht="14.25" customHeight="1"/>
    <row r="580" ht="14.25" customHeight="1"/>
    <row r="581" ht="14.25" customHeight="1"/>
    <row r="582" ht="14.25" customHeight="1"/>
    <row r="583" ht="14.25" customHeight="1"/>
    <row r="584" ht="14.25" customHeight="1"/>
    <row r="585" ht="14.25" customHeight="1"/>
    <row r="586" ht="14.25" customHeight="1"/>
    <row r="587" ht="14.25" customHeight="1"/>
    <row r="588" ht="14.25" customHeight="1"/>
    <row r="589" ht="14.25" customHeight="1"/>
    <row r="590" ht="14.25" customHeight="1"/>
    <row r="591" ht="14.25" customHeight="1"/>
    <row r="592" ht="14.25" customHeight="1"/>
    <row r="593" ht="14.25" customHeight="1"/>
    <row r="594" ht="14.25" customHeight="1"/>
    <row r="595" ht="14.25" customHeight="1"/>
    <row r="596" ht="14.25" customHeight="1"/>
    <row r="597" ht="14.25" customHeight="1"/>
    <row r="598" ht="14.25" customHeight="1"/>
    <row r="599" ht="14.25" customHeight="1"/>
    <row r="600" ht="14.25" customHeight="1"/>
    <row r="601" ht="14.25" customHeight="1"/>
    <row r="602" ht="14.25" customHeight="1"/>
    <row r="603" ht="14.25" customHeight="1"/>
    <row r="604" ht="14.25" customHeight="1"/>
    <row r="605" ht="14.25" customHeight="1"/>
    <row r="606" ht="14.25" customHeight="1"/>
    <row r="607" ht="14.25" customHeight="1"/>
    <row r="608" ht="14.25" customHeight="1"/>
    <row r="609" ht="14.25" customHeight="1"/>
    <row r="610" ht="14.25" customHeight="1"/>
    <row r="611" ht="14.25" customHeight="1"/>
    <row r="612" ht="14.25" customHeight="1"/>
    <row r="613" ht="14.25" customHeight="1"/>
    <row r="614" ht="14.25" customHeight="1"/>
    <row r="615" ht="14.25" customHeight="1"/>
    <row r="616" ht="14.25" customHeight="1"/>
    <row r="617" ht="14.25" customHeight="1"/>
    <row r="618" ht="14.25" customHeight="1"/>
    <row r="619" ht="14.25" customHeight="1"/>
    <row r="620" ht="14.25" customHeight="1"/>
    <row r="621" ht="14.25" customHeight="1"/>
    <row r="622" ht="14.25" customHeight="1"/>
    <row r="623" ht="14.25" customHeight="1"/>
    <row r="624" ht="14.25" customHeight="1"/>
    <row r="625" ht="14.25" customHeight="1"/>
    <row r="626" ht="14.25" customHeight="1"/>
    <row r="627" ht="14.25" customHeight="1"/>
    <row r="628" ht="14.25" customHeight="1"/>
    <row r="629" ht="14.25" customHeight="1"/>
    <row r="630" ht="14.25" customHeight="1"/>
    <row r="631" ht="14.25" customHeight="1"/>
    <row r="632" ht="14.25" customHeight="1"/>
    <row r="633" ht="14.25" customHeight="1"/>
    <row r="634" ht="14.25" customHeight="1"/>
    <row r="635" ht="14.25" customHeight="1"/>
    <row r="636" ht="14.25" customHeight="1"/>
    <row r="637" ht="14.25" customHeight="1"/>
    <row r="638" ht="14.25" customHeight="1"/>
    <row r="639" ht="14.25" customHeight="1"/>
    <row r="640" ht="14.25" customHeight="1"/>
    <row r="641" ht="14.25" customHeight="1"/>
    <row r="642" ht="14.25" customHeight="1"/>
    <row r="643" ht="14.25" customHeight="1"/>
    <row r="644" ht="14.25" customHeight="1"/>
    <row r="645" ht="14.25" customHeight="1"/>
    <row r="646" ht="14.25" customHeight="1"/>
    <row r="647" ht="14.25" customHeight="1"/>
    <row r="648" ht="14.25" customHeight="1"/>
    <row r="649" ht="14.25" customHeight="1"/>
    <row r="650" ht="14.25" customHeight="1"/>
    <row r="651" ht="14.25" customHeight="1"/>
    <row r="652" ht="14.25" customHeight="1"/>
    <row r="653" ht="14.25" customHeight="1"/>
    <row r="654" ht="14.25" customHeight="1"/>
    <row r="655" ht="14.25" customHeight="1"/>
    <row r="656" ht="14.25" customHeight="1"/>
    <row r="657" ht="14.25" customHeight="1"/>
    <row r="658" ht="14.25" customHeight="1"/>
    <row r="659" ht="14.25" customHeight="1"/>
    <row r="660" ht="14.25" customHeight="1"/>
    <row r="661" ht="14.25" customHeight="1"/>
    <row r="662" ht="14.25" customHeight="1"/>
    <row r="663" ht="14.25" customHeight="1"/>
    <row r="664" ht="14.25" customHeight="1"/>
    <row r="665" ht="14.25" customHeight="1"/>
    <row r="666" ht="14.25" customHeight="1"/>
    <row r="667" ht="14.25" customHeight="1"/>
    <row r="668" ht="14.25" customHeight="1"/>
    <row r="669" ht="14.25" customHeight="1"/>
    <row r="670" ht="14.25" customHeight="1"/>
    <row r="671" ht="14.25" customHeight="1"/>
    <row r="672" ht="14.25" customHeight="1"/>
    <row r="673" ht="14.25" customHeight="1"/>
    <row r="674" ht="14.25" customHeight="1"/>
    <row r="675" ht="14.25" customHeight="1"/>
    <row r="676" ht="14.25" customHeight="1"/>
    <row r="677" ht="14.25" customHeight="1"/>
    <row r="678" ht="14.25" customHeight="1"/>
    <row r="679" ht="14.25" customHeight="1"/>
    <row r="680" ht="14.25" customHeight="1"/>
    <row r="681" ht="14.25" customHeight="1"/>
    <row r="682" ht="14.25" customHeight="1"/>
    <row r="683" ht="14.25" customHeight="1"/>
    <row r="684" ht="14.25" customHeight="1"/>
    <row r="685" ht="14.25" customHeight="1"/>
    <row r="686" ht="14.25" customHeight="1"/>
    <row r="687" ht="14.25" customHeight="1"/>
    <row r="688" ht="14.25" customHeight="1"/>
    <row r="689" ht="14.25" customHeight="1"/>
    <row r="690" ht="14.25" customHeight="1"/>
    <row r="691" ht="14.25" customHeight="1"/>
    <row r="692" ht="14.25" customHeight="1"/>
    <row r="693" ht="14.25" customHeight="1"/>
    <row r="694" ht="14.25" customHeight="1"/>
    <row r="695" ht="14.25" customHeight="1"/>
    <row r="696" ht="14.25" customHeight="1"/>
    <row r="697" ht="14.25" customHeight="1"/>
    <row r="698" ht="14.25" customHeight="1"/>
    <row r="699" ht="14.25" customHeight="1"/>
    <row r="700" ht="14.25" customHeight="1"/>
    <row r="701" ht="14.25" customHeight="1"/>
    <row r="702" ht="14.25" customHeight="1"/>
    <row r="703" ht="14.25" customHeight="1"/>
    <row r="704" ht="14.25" customHeight="1"/>
    <row r="705" ht="14.25" customHeight="1"/>
    <row r="706" ht="14.25" customHeight="1"/>
    <row r="707" ht="14.25" customHeight="1"/>
    <row r="708" ht="14.25" customHeight="1"/>
    <row r="709" ht="14.25" customHeight="1"/>
    <row r="710" ht="14.25" customHeight="1"/>
    <row r="711" ht="14.25" customHeight="1"/>
    <row r="712" ht="14.25" customHeight="1"/>
    <row r="713" ht="14.25" customHeight="1"/>
    <row r="714" ht="14.25" customHeight="1"/>
    <row r="715" ht="14.25" customHeight="1"/>
    <row r="716" ht="14.25" customHeight="1"/>
    <row r="717" ht="14.25" customHeight="1"/>
    <row r="718" ht="14.25" customHeight="1"/>
    <row r="719" ht="14.25" customHeight="1"/>
    <row r="720" ht="14.25" customHeight="1"/>
    <row r="721" ht="14.25" customHeight="1"/>
    <row r="722" ht="14.25" customHeight="1"/>
    <row r="723" ht="14.25" customHeight="1"/>
    <row r="724" ht="14.25" customHeight="1"/>
    <row r="725" ht="14.25" customHeight="1"/>
    <row r="726" ht="14.25" customHeight="1"/>
    <row r="727" ht="14.25" customHeight="1"/>
    <row r="728" ht="14.25" customHeight="1"/>
    <row r="729" ht="14.25" customHeight="1"/>
    <row r="730" ht="14.25" customHeight="1"/>
    <row r="731" ht="14.25" customHeight="1"/>
    <row r="732" ht="14.25" customHeight="1"/>
    <row r="733" ht="14.25" customHeight="1"/>
    <row r="734" ht="14.25" customHeight="1"/>
    <row r="735" ht="14.25" customHeight="1"/>
    <row r="736" ht="14.25" customHeight="1"/>
    <row r="737" ht="14.25" customHeight="1"/>
    <row r="738" ht="14.25" customHeight="1"/>
    <row r="739" ht="14.25" customHeight="1"/>
    <row r="740" ht="14.25" customHeight="1"/>
    <row r="741" ht="14.25" customHeight="1"/>
    <row r="742" ht="14.25" customHeight="1"/>
    <row r="743" ht="14.25" customHeight="1"/>
    <row r="744" ht="14.25" customHeight="1"/>
    <row r="745" ht="14.25" customHeight="1"/>
    <row r="746" ht="14.25" customHeight="1"/>
    <row r="747" ht="14.25" customHeight="1"/>
    <row r="748" ht="14.25" customHeight="1"/>
    <row r="749" ht="14.25" customHeight="1"/>
    <row r="750" ht="14.25" customHeight="1"/>
    <row r="751" ht="14.25" customHeight="1"/>
    <row r="752" ht="14.25" customHeight="1"/>
    <row r="753" ht="14.25" customHeight="1"/>
    <row r="754" ht="14.25" customHeight="1"/>
    <row r="755" ht="14.25" customHeight="1"/>
    <row r="756" ht="14.25" customHeight="1"/>
    <row r="757" ht="14.25" customHeight="1"/>
    <row r="758" ht="14.25" customHeight="1"/>
    <row r="759" ht="14.25" customHeight="1"/>
    <row r="760" ht="14.25" customHeight="1"/>
    <row r="761" ht="14.25" customHeight="1"/>
    <row r="762" ht="14.25" customHeight="1"/>
    <row r="763" ht="14.25" customHeight="1"/>
    <row r="764" ht="14.25" customHeight="1"/>
    <row r="765" ht="14.25" customHeight="1"/>
    <row r="766" ht="14.25" customHeight="1"/>
    <row r="767" ht="14.25" customHeight="1"/>
    <row r="768" ht="14.25" customHeight="1"/>
    <row r="769" ht="14.25" customHeight="1"/>
    <row r="770" ht="14.25" customHeight="1"/>
    <row r="771" ht="14.25" customHeight="1"/>
    <row r="772" ht="14.25" customHeight="1"/>
    <row r="773" ht="14.25" customHeight="1"/>
    <row r="774" ht="14.25" customHeight="1"/>
    <row r="775" ht="14.25" customHeight="1"/>
    <row r="776" ht="14.25" customHeight="1"/>
    <row r="777" ht="14.25" customHeight="1"/>
    <row r="778" ht="14.25" customHeight="1"/>
    <row r="779" ht="14.25" customHeight="1"/>
    <row r="780" ht="14.25" customHeight="1"/>
    <row r="781" ht="14.25" customHeight="1"/>
    <row r="782" ht="14.25" customHeight="1"/>
    <row r="783" ht="14.25" customHeight="1"/>
    <row r="784" ht="14.25" customHeight="1"/>
    <row r="785" ht="14.25" customHeight="1"/>
    <row r="786" ht="14.25" customHeight="1"/>
    <row r="787" ht="14.25" customHeight="1"/>
    <row r="788" ht="14.25" customHeight="1"/>
    <row r="789" ht="14.25" customHeight="1"/>
    <row r="790" ht="14.25" customHeight="1"/>
    <row r="791" ht="14.25" customHeight="1"/>
    <row r="792" ht="14.25" customHeight="1"/>
    <row r="793" ht="14.25" customHeight="1"/>
    <row r="794" ht="14.25" customHeight="1"/>
    <row r="795" ht="14.25" customHeight="1"/>
    <row r="796" ht="14.25" customHeight="1"/>
    <row r="797" ht="14.25" customHeight="1"/>
    <row r="798" ht="14.25" customHeight="1"/>
    <row r="799" ht="14.25" customHeight="1"/>
    <row r="800" ht="14.25" customHeight="1"/>
    <row r="801" ht="14.25" customHeight="1"/>
    <row r="802" ht="14.25" customHeight="1"/>
    <row r="803" ht="14.25" customHeight="1"/>
    <row r="804" ht="14.25" customHeight="1"/>
    <row r="805" ht="14.25" customHeight="1"/>
    <row r="806" ht="14.25" customHeight="1"/>
    <row r="807" ht="14.25" customHeight="1"/>
    <row r="808" ht="14.25" customHeight="1"/>
    <row r="809" ht="14.25" customHeight="1"/>
    <row r="810" ht="14.25" customHeight="1"/>
    <row r="811" ht="14.25" customHeight="1"/>
    <row r="812" ht="14.25" customHeight="1"/>
    <row r="813" ht="14.25" customHeight="1"/>
    <row r="814" ht="14.25" customHeight="1"/>
    <row r="815" ht="14.25" customHeight="1"/>
    <row r="816" ht="14.25" customHeight="1"/>
    <row r="817" ht="14.25" customHeight="1"/>
    <row r="818" ht="14.25" customHeight="1"/>
    <row r="819" ht="14.25" customHeight="1"/>
    <row r="820" ht="14.25" customHeight="1"/>
    <row r="821" ht="14.25" customHeight="1"/>
    <row r="822" ht="14.25" customHeight="1"/>
    <row r="823" ht="14.25" customHeight="1"/>
    <row r="824" ht="14.25" customHeight="1"/>
    <row r="825" ht="14.25" customHeight="1"/>
    <row r="826" ht="14.25" customHeight="1"/>
    <row r="827" ht="14.25" customHeight="1"/>
    <row r="828" ht="14.25" customHeight="1"/>
    <row r="829" ht="14.25" customHeight="1"/>
    <row r="830" ht="14.25" customHeight="1"/>
    <row r="831" ht="14.25" customHeight="1"/>
    <row r="832" ht="14.25" customHeight="1"/>
    <row r="833" ht="14.25" customHeight="1"/>
    <row r="834" ht="14.25" customHeight="1"/>
    <row r="835" ht="14.25" customHeight="1"/>
    <row r="836" ht="14.25" customHeight="1"/>
    <row r="837" ht="14.25" customHeight="1"/>
    <row r="838" ht="14.25" customHeight="1"/>
    <row r="839" ht="14.25" customHeight="1"/>
    <row r="840" ht="14.25" customHeight="1"/>
    <row r="841" ht="14.25" customHeight="1"/>
    <row r="842" ht="14.25" customHeight="1"/>
    <row r="843" ht="14.25" customHeight="1"/>
    <row r="844" ht="14.25" customHeight="1"/>
    <row r="845" ht="14.25" customHeight="1"/>
    <row r="846" ht="14.25" customHeight="1"/>
    <row r="847" ht="14.25" customHeight="1"/>
    <row r="848" ht="14.25" customHeight="1"/>
    <row r="849" ht="14.25" customHeight="1"/>
    <row r="850" ht="14.25" customHeight="1"/>
    <row r="851" ht="14.25" customHeight="1"/>
    <row r="852" ht="14.25" customHeight="1"/>
    <row r="853" ht="14.25" customHeight="1"/>
    <row r="854" ht="14.25" customHeight="1"/>
    <row r="855" ht="14.25" customHeight="1"/>
    <row r="856" ht="14.25" customHeight="1"/>
    <row r="857" ht="14.25" customHeight="1"/>
    <row r="858" ht="14.25" customHeight="1"/>
    <row r="859" ht="14.25" customHeight="1"/>
    <row r="860" ht="14.25" customHeight="1"/>
    <row r="861" ht="14.25" customHeight="1"/>
    <row r="862" ht="14.25" customHeight="1"/>
    <row r="863" ht="14.25" customHeight="1"/>
    <row r="864" ht="14.25" customHeight="1"/>
    <row r="865" ht="14.25" customHeight="1"/>
    <row r="866" ht="14.25" customHeight="1"/>
    <row r="867" ht="14.25" customHeight="1"/>
    <row r="868" ht="14.25" customHeight="1"/>
    <row r="869" ht="14.25" customHeight="1"/>
    <row r="870" ht="14.25" customHeight="1"/>
    <row r="871" ht="14.25" customHeight="1"/>
    <row r="872" ht="14.25" customHeight="1"/>
    <row r="873" ht="14.25" customHeight="1"/>
    <row r="874" ht="14.25" customHeight="1"/>
    <row r="875" ht="14.25" customHeight="1"/>
    <row r="876" ht="14.25" customHeight="1"/>
    <row r="877" ht="14.25" customHeight="1"/>
    <row r="878" ht="14.25" customHeight="1"/>
    <row r="879" ht="14.25" customHeight="1"/>
    <row r="880" ht="14.25" customHeight="1"/>
    <row r="881" ht="14.25" customHeight="1"/>
    <row r="882" ht="14.25" customHeight="1"/>
    <row r="883" ht="14.25" customHeight="1"/>
    <row r="884" ht="14.25" customHeight="1"/>
    <row r="885" ht="14.25" customHeight="1"/>
    <row r="886" ht="14.25" customHeight="1"/>
    <row r="887" ht="14.25" customHeight="1"/>
    <row r="888" ht="14.25" customHeight="1"/>
    <row r="889" ht="14.25" customHeight="1"/>
    <row r="890" ht="14.25" customHeight="1"/>
    <row r="891" ht="14.25" customHeight="1"/>
    <row r="892" ht="14.25" customHeight="1"/>
    <row r="893" ht="14.25" customHeight="1"/>
    <row r="894" ht="14.25" customHeight="1"/>
    <row r="895" ht="14.25" customHeight="1"/>
    <row r="896" ht="14.25" customHeight="1"/>
    <row r="897" ht="14.25" customHeight="1"/>
    <row r="898" ht="14.25" customHeight="1"/>
    <row r="899" ht="14.25" customHeight="1"/>
    <row r="900" ht="14.25" customHeight="1"/>
    <row r="901" ht="14.25" customHeight="1"/>
    <row r="902" ht="14.25" customHeight="1"/>
    <row r="903" ht="14.25" customHeight="1"/>
    <row r="904" ht="14.25" customHeight="1"/>
    <row r="905" ht="14.25" customHeight="1"/>
    <row r="906" ht="14.25" customHeight="1"/>
    <row r="907" ht="14.25" customHeight="1"/>
    <row r="908" ht="14.25" customHeight="1"/>
    <row r="909" ht="14.25" customHeight="1"/>
    <row r="910" ht="14.25" customHeight="1"/>
    <row r="911" ht="14.25" customHeight="1"/>
    <row r="912" ht="14.25" customHeight="1"/>
    <row r="913" ht="14.25" customHeight="1"/>
    <row r="914" ht="14.25" customHeight="1"/>
    <row r="915" ht="14.25" customHeight="1"/>
    <row r="916" ht="14.25" customHeight="1"/>
    <row r="917" ht="14.25" customHeight="1"/>
    <row r="918" ht="14.25" customHeight="1"/>
    <row r="919" ht="14.25" customHeight="1"/>
    <row r="920" ht="14.25" customHeight="1"/>
    <row r="921" ht="14.25" customHeight="1"/>
    <row r="922" ht="14.25" customHeight="1"/>
    <row r="923" ht="14.25" customHeight="1"/>
    <row r="924" ht="14.25" customHeight="1"/>
    <row r="925" ht="14.25" customHeight="1"/>
    <row r="926" ht="14.25" customHeight="1"/>
    <row r="927" ht="14.25" customHeight="1"/>
    <row r="928" ht="14.25" customHeight="1"/>
    <row r="929" ht="14.25" customHeight="1"/>
    <row r="930" ht="14.25" customHeight="1"/>
    <row r="931" ht="14.25" customHeight="1"/>
    <row r="932" ht="14.25" customHeight="1"/>
    <row r="933" ht="14.25" customHeight="1"/>
    <row r="934" ht="14.25" customHeight="1"/>
    <row r="935" ht="14.25" customHeight="1"/>
    <row r="936" ht="14.25" customHeight="1"/>
    <row r="937" ht="14.25" customHeight="1"/>
    <row r="938" ht="14.25" customHeight="1"/>
    <row r="939" ht="14.25" customHeight="1"/>
    <row r="940" ht="14.25" customHeight="1"/>
    <row r="941" ht="14.25" customHeight="1"/>
    <row r="942" ht="14.25" customHeight="1"/>
    <row r="943" ht="14.25" customHeight="1"/>
    <row r="944" ht="14.25" customHeight="1"/>
    <row r="945" ht="14.25" customHeight="1"/>
    <row r="946" ht="14.25" customHeight="1"/>
    <row r="947" ht="14.25" customHeight="1"/>
    <row r="948" ht="14.25" customHeight="1"/>
    <row r="949" ht="14.25" customHeight="1"/>
    <row r="950" ht="14.25" customHeight="1"/>
    <row r="951" ht="14.25" customHeight="1"/>
    <row r="952" ht="14.25" customHeight="1"/>
    <row r="953" ht="14.25" customHeight="1"/>
    <row r="954" ht="14.25" customHeight="1"/>
    <row r="955" ht="14.25" customHeight="1"/>
    <row r="956" ht="14.25" customHeight="1"/>
    <row r="957" ht="14.25" customHeight="1"/>
    <row r="958" ht="14.25" customHeight="1"/>
    <row r="959" ht="14.25" customHeight="1"/>
    <row r="960" ht="14.25" customHeight="1"/>
    <row r="961" ht="14.25" customHeight="1"/>
    <row r="962" ht="14.25" customHeight="1"/>
    <row r="963" ht="14.25" customHeight="1"/>
    <row r="964" ht="14.25" customHeight="1"/>
    <row r="965" ht="14.25" customHeight="1"/>
    <row r="966" ht="14.25" customHeight="1"/>
    <row r="967" ht="14.25" customHeight="1"/>
    <row r="968" ht="14.25" customHeight="1"/>
    <row r="969" ht="14.25" customHeight="1"/>
    <row r="970" ht="14.25" customHeight="1"/>
    <row r="971" ht="14.25" customHeight="1"/>
    <row r="972" ht="14.25" customHeight="1"/>
    <row r="973" ht="14.25" customHeight="1"/>
    <row r="974" ht="14.25" customHeight="1"/>
    <row r="975" ht="14.25" customHeight="1"/>
    <row r="976" ht="14.25" customHeight="1"/>
    <row r="977" ht="14.25" customHeight="1"/>
    <row r="978" ht="14.25" customHeight="1"/>
    <row r="979" ht="14.25" customHeight="1"/>
    <row r="980" ht="14.25" customHeight="1"/>
    <row r="981" ht="14.25" customHeight="1"/>
    <row r="982" ht="14.25" customHeight="1"/>
    <row r="983" ht="14.25" customHeight="1"/>
    <row r="984" ht="14.25" customHeight="1"/>
    <row r="985" ht="14.25" customHeight="1"/>
    <row r="986" ht="14.25" customHeight="1"/>
    <row r="987" ht="14.25" customHeight="1"/>
    <row r="988" ht="14.25" customHeight="1"/>
    <row r="989" ht="14.25" customHeight="1"/>
    <row r="990" ht="14.25" customHeight="1"/>
    <row r="991" ht="14.25" customHeight="1"/>
    <row r="992" ht="14.25" customHeight="1"/>
    <row r="993" ht="14.25" customHeight="1"/>
    <row r="994" ht="14.25" customHeight="1"/>
    <row r="995" ht="14.25" customHeight="1"/>
    <row r="996" ht="14.25" customHeight="1"/>
    <row r="997" ht="14.25" customHeight="1"/>
    <row r="998" ht="14.25" customHeight="1"/>
    <row r="999" ht="14.25" customHeight="1"/>
    <row r="1000" ht="14.25" customHeight="1"/>
  </sheetData>
  <printOptions/>
  <pageMargins bottom="0.787401575" footer="0.0" header="0.0" left="0.7" right="0.7" top="0.7874015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2022-01-26T14:17:33Z</dcterms:created>
  <dc:creator>Ulrike Ehrhardt</dc:creator>
</cp:coreProperties>
</file>